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Исходные" state="visible" r:id="rId5"/>
    <sheet sheetId="3" name="Расчёт" state="visible" r:id="rId6"/>
    <sheet sheetId="4" name="Проверка" state="visible" r:id="rId7"/>
    <sheet sheetId="5" name="Источники" state="visible" r:id="rId8"/>
    <sheet sheetId="6" name="Норма" state="visible" r:id="rId9"/>
    <sheet sheetId="7" name="Сценарии" state="visible" r:id="rId10"/>
  </sheets>
  <definedNames>
    <definedName name="_xlnm.Print_Area" localSheetId="0">'Инструкция'!$A1:$F27</definedName>
    <definedName name="_xlnm.Print_Area" localSheetId="1">'Исходные'!$A1:$AA21</definedName>
    <definedName name="_xlnm.Print_Area" localSheetId="2">'Расчёт'!$A1:$R27</definedName>
    <definedName name="_xlnm.Print_Titles" localSheetId="2">'Расчёт'!$11:$11</definedName>
    <definedName name="_xlnm.Print_Area" localSheetId="3">'Проверка'!$A1:$F25</definedName>
    <definedName name="_xlnm.Print_Area" localSheetId="4">'Источники'!$A1:$F15</definedName>
    <definedName name="_xlnm.Print_Area" localSheetId="5">'Норма'!$A1:$F16</definedName>
    <definedName name="_xlnm.Print_Area" localSheetId="6">'Сценарии'!$A1:$F31</definedName>
  </definedNames>
  <calcPr calcId="171027"/>
</workbook>
</file>

<file path=xl/sharedStrings.xml><?xml version="1.0" encoding="utf-8"?>
<sst xmlns="http://schemas.openxmlformats.org/spreadsheetml/2006/main" count="206" uniqueCount="148">
  <si>
    <t>Калькуляция заготовительно-складских расходов</t>
  </si>
  <si>
    <t>Учебная форма проверки цены ресурса, не утверждённый бланк. Числа образца условные, без НДС.</t>
  </si>
  <si>
    <t>На листе «Исходные» заполняйте жёлтые поля. Пустые строки не участвуют; частично заполненная строка блокирует подытог.</t>
  </si>
  <si>
    <t>Отпускная цена: укажите цену и транспорт на одну единицу, подтвердите отсутствие ЗСР. Транспорт, уже включённый в цену, второй раз не вводят.</t>
  </si>
  <si>
    <t>Сметная цена: заполните только принятую цену, подтвердите включённые ЗСР. Отпускная цена и основная доставка остаются пустыми.</t>
  </si>
  <si>
    <t>Неизвестная категория или состав цены требуют расшифровки. Отсутствие документа, количества, даты либо совпадения единиц блокирует результат.</t>
  </si>
  <si>
    <t>Дополнительную перевозку вводят только для принятой сметной цены. Сумма положительная: заполните основание и подтвердите полное условие пункта 92.</t>
  </si>
  <si>
    <t>Исключение перевозки: дополнительные затраты сверх 30 км, учтённых ФССЦ, ФСБЦ-2022 или текущими сметными ценами ФГИС ЦС, по части территории субъекта РФ, где расположен объект. Одна дальность исключение не подтверждает.</t>
  </si>
  <si>
    <t>Вода, пар, электроэнергия и сжатый воздух: ЗСР не начисляются. Это исключение, а не самостоятельная нормативная ставка 0%.</t>
  </si>
  <si>
    <t>Пункт 88: упаковка, наценки и другие необходимые составляющие должны быть учтены по документам. Форма предназначена для цены с подтверждённым составом.</t>
  </si>
  <si>
    <t>Лист «Расчёт» содержит базу, ЗСР на единицу и стоимость. Лист «Проверка» показывает причины приостановки. Формулы и ставки защищены от случайной правки.</t>
  </si>
  <si>
    <t>В примере лист «Норма» определяет количество двух ресурсов. «Сценарии» показывает альтернативы отдельно; их суммы не прибавляют к основному подытогу.</t>
  </si>
  <si>
    <t>Для сметной цены заполните идентификаторы территории, зоны, периода и дату сведений. Идентификатор периода не обозначает календарный квартал.</t>
  </si>
  <si>
    <t>При добавлении более десяти ресурсов расширьте все формулы и печатные области после снятия защиты. НДС и полный итог ЛСР здесь не рассчитываются.</t>
  </si>
  <si>
    <t>Категория</t>
  </si>
  <si>
    <t>Норматив, %</t>
  </si>
  <si>
    <t>Основание</t>
  </si>
  <si>
    <t/>
  </si>
  <si>
    <t>Материал</t>
  </si>
  <si>
    <t>Пункт 92 Методики № 421/пр</t>
  </si>
  <si>
    <t>Металлоконструкция</t>
  </si>
  <si>
    <t>Оборудование</t>
  </si>
  <si>
    <t>Вода</t>
  </si>
  <si>
    <t>Не начисляются</t>
  </si>
  <si>
    <t>Пар</t>
  </si>
  <si>
    <t>Электроэнергия</t>
  </si>
  <si>
    <t>Сжатый воздух</t>
  </si>
  <si>
    <t>Исходные данные калькуляции ЗСР</t>
  </si>
  <si>
    <t>Объект</t>
  </si>
  <si>
    <t>Учебный бетонный фундамент под фабрично-заводскую трубу</t>
  </si>
  <si>
    <t>Основание / ВОР</t>
  </si>
  <si>
    <t>ГЭСН 06-01-002-01, объём 10 м³</t>
  </si>
  <si>
    <t>Метод расчёта</t>
  </si>
  <si>
    <t>Ресурсный</t>
  </si>
  <si>
    <t>Дата калькуляции</t>
  </si>
  <si>
    <t>Редакция методики</t>
  </si>
  <si>
    <t>№ 421/пр с изменениями по № 42/пр от 30.01.2026</t>
  </si>
  <si>
    <t>Код ресурса</t>
  </si>
  <si>
    <t>Наименование</t>
  </si>
  <si>
    <t>Ед. количества</t>
  </si>
  <si>
    <t>Количество</t>
  </si>
  <si>
    <t>Тип цены</t>
  </si>
  <si>
    <t>Отпускная цена, руб./ед.</t>
  </si>
  <si>
    <t>Доставка, руб./ед.</t>
  </si>
  <si>
    <t>Сметная цена, руб./ед.</t>
  </si>
  <si>
    <t>Доп. перевозка, руб./ед.</t>
  </si>
  <si>
    <t>Основание исключения доп. перевозки</t>
  </si>
  <si>
    <t>Документ цены</t>
  </si>
  <si>
    <t>Ед. цены</t>
  </si>
  <si>
    <t>Доставка в цене</t>
  </si>
  <si>
    <t>ЗСР в цене</t>
  </si>
  <si>
    <t>Состав цены</t>
  </si>
  <si>
    <t>Территория: идентификатор</t>
  </si>
  <si>
    <t>Зона: идентификатор</t>
  </si>
  <si>
    <t>Период: идентификатор</t>
  </si>
  <si>
    <t>Дата сведений о цене</t>
  </si>
  <si>
    <t>Исключение перевозки</t>
  </si>
  <si>
    <t>Категория и единицы</t>
  </si>
  <si>
    <t>Цены и количество</t>
  </si>
  <si>
    <t>Состав и источник</t>
  </si>
  <si>
    <t>Доп. перевозка</t>
  </si>
  <si>
    <t>Строка заполнена</t>
  </si>
  <si>
    <t>01.7.07.12-0024</t>
  </si>
  <si>
    <t>Плёнка 0,15 мм</t>
  </si>
  <si>
    <t>м2</t>
  </si>
  <si>
    <t>Отпускная</t>
  </si>
  <si>
    <t>Учебное условие: цены без НДС</t>
  </si>
  <si>
    <t>Не включена</t>
  </si>
  <si>
    <t>Не включены</t>
  </si>
  <si>
    <t>Подтверждён</t>
  </si>
  <si>
    <t>Не подтверждено</t>
  </si>
  <si>
    <t>01.7.03.01-0001</t>
  </si>
  <si>
    <t>м3</t>
  </si>
  <si>
    <t>Учебное условие: цена без НДС</t>
  </si>
  <si>
    <t>Расчёт цены и заготовительно-складских расходов</t>
  </si>
  <si>
    <t>Все цены и транспорт на одну единицу, без НДС. Пустой итог означает, что исходные данные требуют проверки.</t>
  </si>
  <si>
    <t>Ед.</t>
  </si>
  <si>
    <t>Отпускная цена</t>
  </si>
  <si>
    <t>Доставка</t>
  </si>
  <si>
    <t>Сметная цена</t>
  </si>
  <si>
    <t>Основание исключения</t>
  </si>
  <si>
    <t>База ЗСР</t>
  </si>
  <si>
    <t>ЗСР, руб./ед.</t>
  </si>
  <si>
    <t>Итоговая цена</t>
  </si>
  <si>
    <t>Стоимость, руб.</t>
  </si>
  <si>
    <t>Контроль</t>
  </si>
  <si>
    <t>Подытог, руб.</t>
  </si>
  <si>
    <t>В графе ЗСР для сметной цены показано только дополнительное начисление. Ноль не означает отсутствия ЗСР в принятой цене.</t>
  </si>
  <si>
    <t>Составил: ____________________    Проверил: ____________________</t>
  </si>
  <si>
    <t>Проверка калькуляции</t>
  </si>
  <si>
    <t>Код</t>
  </si>
  <si>
    <t>Ресурс</t>
  </si>
  <si>
    <t>Статус строки</t>
  </si>
  <si>
    <t>Итоговая цена, руб.</t>
  </si>
  <si>
    <t>Строк с данными</t>
  </si>
  <si>
    <t>Проверено строк</t>
  </si>
  <si>
    <t>Требуют проверки</t>
  </si>
  <si>
    <t>Пустые строки не являются нулевыми закупками. Незавершённая строка останавливает общий подытог.</t>
  </si>
  <si>
    <t>Дополнительный контроль: сверить все составляющие пункта 88, условия НДС и печатный расчёт сметной программы.</t>
  </si>
  <si>
    <t>Основания ставок и исключений</t>
  </si>
  <si>
    <t>Документ</t>
  </si>
  <si>
    <t>Что регулирует</t>
  </si>
  <si>
    <t>Официальный текст</t>
  </si>
  <si>
    <t>Проверено</t>
  </si>
  <si>
    <t>Приказ Минстроя России от 04.08.2020 № 421/пр</t>
  </si>
  <si>
    <t>Пункты 88 и 89: составляющие сметной цены и её принятие по ФГИС ЦС. Пункт 92: нормативы ЗСР по категориям ресурсов.</t>
  </si>
  <si>
    <t>Открыть документ</t>
  </si>
  <si>
    <t>Приказ Минстроя России от 07.07.2022 № 557/пр</t>
  </si>
  <si>
    <t>Пункт 42 изменений уточняет состав сметной цены; пункт 44 исключает начисление ЗСР на воду, пар, электроэнергию и сжатый воздух.</t>
  </si>
  <si>
    <t>Приказ Минстроя России от 30.01.2024 № 55/пр</t>
  </si>
  <si>
    <t>Пункт 39 изменений уточняет базу ЗСР и условие неначисления на дополнительные транспортные затраты с учётом ФСБЦ-2022 и сметных цен ФГИС ЦС.</t>
  </si>
  <si>
    <t>Приказ Минстроя России от 23.01.2025 № 30/пр</t>
  </si>
  <si>
    <t>Пункты 11 и 12 изменений уточняют положения пунктов 90 и 91 о ценах отсутствующих ресурсов и обосновании транспортных расходов.</t>
  </si>
  <si>
    <t>Приказ Минстроя России от 30.01.2026 № 42/пр</t>
  </si>
  <si>
    <t>Изменения затрагивают другие положения Методики № 421/пр; пункт 92 и ставки ЗСР не изменены.</t>
  </si>
  <si>
    <t>Источник расходов плёнки и воды в образце: ГЭСН ФСНБ-2022 06-01-002-01. Объём и отпускные цены заданы учебным условием.</t>
  </si>
  <si>
    <t>Нормативы 2%, 0,75% и 1,2% хранятся на листе «Инструкция». При изменении методики калькуляцию необходимо актуализировать.</t>
  </si>
  <si>
    <t>Расход двух ресурсов по ГЭСН 06-01-002-01</t>
  </si>
  <si>
    <t>Бетонный фундамент под фабрично-заводскую трубу объёмом до 50 м³.</t>
  </si>
  <si>
    <t>Объём работы, м³</t>
  </si>
  <si>
    <t>Измеритель, м³</t>
  </si>
  <si>
    <t>Количество по норме</t>
  </si>
  <si>
    <t>На 100 м³</t>
  </si>
  <si>
    <t>Потребность</t>
  </si>
  <si>
    <t>Пленка полиэтиленовая, толщина 0,15 мм</t>
  </si>
  <si>
    <t>ГЭСН 06-01-002-01</t>
  </si>
  <si>
    <t>Таблица ГЭСН 06-01-002</t>
  </si>
  <si>
    <t>Рассчитаны только плёнка и вода. Полная стоимость фундамента включает другие ресурсы и начисления.</t>
  </si>
  <si>
    <t>Сметная цена: отдельные сценарии плёнки</t>
  </si>
  <si>
    <t>Сценарии не входят в подытог листа «Расчёт». Цена используется для проверки формулы, без НДС.</t>
  </si>
  <si>
    <t>Количество, м²</t>
  </si>
  <si>
    <t>Сметная цена, руб./м²</t>
  </si>
  <si>
    <t>Базисная цена, руб./м²</t>
  </si>
  <si>
    <t>Индекс для контроля</t>
  </si>
  <si>
    <t>Контроль индексной цены</t>
  </si>
  <si>
    <t>Включены</t>
  </si>
  <si>
    <t>Учебный сценарий принятой сметной цены плёнки, сведения на 25.09.2026</t>
  </si>
  <si>
    <t>Доп. перевозка, руб./м²</t>
  </si>
  <si>
    <t>Подтверждено</t>
  </si>
  <si>
    <t>Учебное условие: дополнительная перевозка сверх учтённых 30 км по территории объекта; цена ФГИС ЦС и включённая перевозка установлены.</t>
  </si>
  <si>
    <t>Проверка исходных</t>
  </si>
  <si>
    <t>Стоимость по сметной цене</t>
  </si>
  <si>
    <t>Лишнее повторное ЗСР 2%</t>
  </si>
  <si>
    <t>Проверка доп. перевозки</t>
  </si>
  <si>
    <t>Цена с доп. перевозкой</t>
  </si>
  <si>
    <t>Стоимость с доп. перевозкой</t>
  </si>
  <si>
    <t>Дополнительные ЗСР</t>
  </si>
  <si>
    <t>Идентификаторы не являются названиями региона или квартала. Для объекта замените цену и её реквизиты по принятому документу.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</si>
</sst>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###"/>
    <numFmt numFmtId="166" formatCode="0.##"/>
  </numFmts>
  <fonts count="5" x14ac:knownFonts="1">
    <font>
      <color theme="1"/>
      <family val="2"/>
      <scheme val="minor"/>
      <sz val="11"/>
      <name val="Calibri"/>
    </font>
    <font>
      <b/>
      <color rgb="34291F"/>
      <sz val="14"/>
      <name val="Arial"/>
    </font>
    <font>
      <color rgb="34291F"/>
      <sz val="10"/>
      <name val="Arial"/>
    </font>
    <font>
      <b/>
      <color rgb="FFFFFF"/>
      <sz val="10"/>
      <name val="Arial"/>
    </font>
    <font>
      <b/>
      <color rgb="34291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34291F"/>
      </patternFill>
    </fill>
    <fill>
      <patternFill patternType="solid">
        <fgColor rgb="FFF4D2"/>
      </patternFill>
    </fill>
    <fill>
      <patternFill patternType="solid">
        <fgColor rgb="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ECE6DE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2" fillId="3" borderId="1" xfId="0" applyNumberFormat="1" applyFont="1" applyFill="1" applyBorder="1" applyAlignment="1" applyProtection="1">
      <alignment vertical="center" wrapText="1"/>
      <protection locked="0"/>
    </xf>
    <xf numFmtId="165" fontId="2" fillId="4" borderId="1" xfId="0" applyNumberFormat="1" applyFont="1" applyFill="1" applyBorder="1" applyAlignment="1">
      <alignment vertical="center" wrapText="1"/>
    </xf>
    <xf numFmtId="2" fontId="2" fillId="3" borderId="1" xfId="0" applyNumberFormat="1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>
      <alignment vertical="center" wrapText="1"/>
    </xf>
    <xf numFmtId="165" fontId="2" fillId="3" borderId="1" xfId="0" applyNumberFormat="1" applyFont="1" applyFill="1" applyBorder="1" applyAlignment="1" applyProtection="1">
      <alignment vertical="center" wrapText="1"/>
      <protection locked="0"/>
    </xf>
    <xf numFmtId="2" fontId="2" fillId="4" borderId="1" xfId="0" applyNumberFormat="1" applyFont="1" applyFill="1" applyBorder="1" applyAlignment="1">
      <alignment vertical="center" wrapText="1"/>
    </xf>
    <xf numFmtId="166" fontId="2" fillId="4" borderId="1" xfId="0" applyNumberFormat="1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2" fontId="4" fillId="4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2">
    <dxf>
      <font>
        <color rgb="9B3322"/>
      </font>
      <fill>
        <patternFill patternType="solid">
          <bgColor rgb="FFE4DE"/>
        </patternFill>
      </fill>
    </dxf>
    <dxf>
      <font>
        <color rgb="9B3322"/>
      </font>
      <fill>
        <patternFill patternType="solid">
          <bgColor rgb="FFE4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90906adf-e7bf-4d79-9c85-a9a41e80e0b5" TargetMode="External"/><Relationship Id="rId2" Type="http://schemas.openxmlformats.org/officeDocument/2006/relationships/hyperlink" Target="https://fgiscs.minstroyrf.ru/api/FrsnDocument/DocDataByGuid/bcd7d980-6bde-44bb-8c36-da74aea10935" TargetMode="External"/><Relationship Id="rId3" Type="http://schemas.openxmlformats.org/officeDocument/2006/relationships/hyperlink" Target="https://fgiscs.minstroyrf.ru/api/FrsnDocument/DocDataByGuid/0eb4a1bc-7ed1-40e2-8bad-9f7d5b25fd5d" TargetMode="External"/><Relationship Id="rId4" Type="http://schemas.openxmlformats.org/officeDocument/2006/relationships/hyperlink" Target="https://fgiscs.minstroyrf.ru/api/FrsnDocument/DocDataByGuid/b458f542-b84b-42d1-a821-0be2a63c7622" TargetMode="External"/><Relationship Id="rId5" Type="http://schemas.openxmlformats.org/officeDocument/2006/relationships/hyperlink" Target="https://fgiscs.minstroyrf.ru/api/FrsnDocument/DocDataByGuid/159ff5d5-e8bf-46e7-ac5a-c7232cd8e126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#/frs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26" customWidth="1"/>
    <col min="2" max="5" width="24" customWidth="1"/>
    <col min="6" max="6" width="26" customWidth="1"/>
  </cols>
  <sheetData>
    <row r="2" ht="26" customHeight="1" spans="1:6" x14ac:dyDescent="0.25">
      <c r="A2" s="1" t="s">
        <v>0</v>
      </c>
      <c r="B2" s="1"/>
      <c r="C2" s="1"/>
      <c r="D2" s="1"/>
      <c r="E2" s="1"/>
      <c r="F2" s="1"/>
    </row>
    <row r="4" ht="32" customHeight="1" spans="1:6" x14ac:dyDescent="0.25">
      <c r="A4" s="2" t="s">
        <v>1</v>
      </c>
      <c r="B4" s="2"/>
      <c r="C4" s="2"/>
      <c r="D4" s="2"/>
      <c r="E4" s="2"/>
      <c r="F4" s="2"/>
    </row>
    <row r="5" ht="32" customHeight="1" spans="1:6" x14ac:dyDescent="0.25">
      <c r="A5" s="2" t="s">
        <v>2</v>
      </c>
      <c r="B5" s="2"/>
      <c r="C5" s="2"/>
      <c r="D5" s="2"/>
      <c r="E5" s="2"/>
      <c r="F5" s="2"/>
    </row>
    <row r="6" ht="32" customHeight="1" spans="1:6" x14ac:dyDescent="0.25">
      <c r="A6" s="2" t="s">
        <v>3</v>
      </c>
      <c r="B6" s="2"/>
      <c r="C6" s="2"/>
      <c r="D6" s="2"/>
      <c r="E6" s="2"/>
      <c r="F6" s="2"/>
    </row>
    <row r="7" ht="32" customHeight="1" spans="1:6" x14ac:dyDescent="0.25">
      <c r="A7" s="2" t="s">
        <v>4</v>
      </c>
      <c r="B7" s="2"/>
      <c r="C7" s="2"/>
      <c r="D7" s="2"/>
      <c r="E7" s="2"/>
      <c r="F7" s="2"/>
    </row>
    <row r="8" ht="32" customHeight="1" spans="1:6" x14ac:dyDescent="0.25">
      <c r="A8" s="2" t="s">
        <v>5</v>
      </c>
      <c r="B8" s="2"/>
      <c r="C8" s="2"/>
      <c r="D8" s="2"/>
      <c r="E8" s="2"/>
      <c r="F8" s="2"/>
    </row>
    <row r="9" ht="32" customHeight="1" spans="1:6" x14ac:dyDescent="0.25">
      <c r="A9" s="2" t="s">
        <v>6</v>
      </c>
      <c r="B9" s="2"/>
      <c r="C9" s="2"/>
      <c r="D9" s="2"/>
      <c r="E9" s="2"/>
      <c r="F9" s="2"/>
    </row>
    <row r="10" ht="45" customHeight="1" spans="1:6" x14ac:dyDescent="0.25">
      <c r="A10" s="2" t="s">
        <v>7</v>
      </c>
      <c r="B10" s="2"/>
      <c r="C10" s="2"/>
      <c r="D10" s="2"/>
      <c r="E10" s="2"/>
      <c r="F10" s="2"/>
    </row>
    <row r="11" ht="32" customHeight="1" spans="1:6" x14ac:dyDescent="0.25">
      <c r="A11" s="2" t="s">
        <v>8</v>
      </c>
      <c r="B11" s="2"/>
      <c r="C11" s="2"/>
      <c r="D11" s="2"/>
      <c r="E11" s="2"/>
      <c r="F11" s="2"/>
    </row>
    <row r="12" ht="32" customHeight="1" spans="1:6" x14ac:dyDescent="0.25">
      <c r="A12" s="2" t="s">
        <v>9</v>
      </c>
      <c r="B12" s="2"/>
      <c r="C12" s="2"/>
      <c r="D12" s="2"/>
      <c r="E12" s="2"/>
      <c r="F12" s="2"/>
    </row>
    <row r="13" ht="32" customHeight="1" spans="1:6" x14ac:dyDescent="0.25">
      <c r="A13" s="2" t="s">
        <v>10</v>
      </c>
      <c r="B13" s="2"/>
      <c r="C13" s="2"/>
      <c r="D13" s="2"/>
      <c r="E13" s="2"/>
      <c r="F13" s="2"/>
    </row>
    <row r="14" ht="32" customHeight="1" spans="1:6" x14ac:dyDescent="0.25">
      <c r="A14" s="2" t="s">
        <v>11</v>
      </c>
      <c r="B14" s="2"/>
      <c r="C14" s="2"/>
      <c r="D14" s="2"/>
      <c r="E14" s="2"/>
      <c r="F14" s="2"/>
    </row>
    <row r="15" ht="32" customHeight="1" spans="1:6" x14ac:dyDescent="0.25">
      <c r="A15" s="2" t="s">
        <v>12</v>
      </c>
      <c r="B15" s="2"/>
      <c r="C15" s="2"/>
      <c r="D15" s="2"/>
      <c r="E15" s="2"/>
      <c r="F15" s="2"/>
    </row>
    <row r="16" ht="32" customHeight="1" spans="1:6" x14ac:dyDescent="0.25">
      <c r="A16" s="2" t="s">
        <v>13</v>
      </c>
      <c r="B16" s="2"/>
      <c r="C16" s="2"/>
      <c r="D16" s="2"/>
      <c r="E16" s="2"/>
      <c r="F16" s="2"/>
    </row>
    <row r="20" ht="64" customHeight="1" spans="1:6" x14ac:dyDescent="0.25">
      <c r="A20" s="3" t="s">
        <v>14</v>
      </c>
      <c r="B20" s="3" t="s">
        <v>15</v>
      </c>
      <c r="C20" s="3" t="s">
        <v>16</v>
      </c>
      <c r="D20" s="3" t="s">
        <v>17</v>
      </c>
      <c r="E20" s="3" t="s">
        <v>17</v>
      </c>
      <c r="F20" s="3" t="s">
        <v>17</v>
      </c>
    </row>
    <row r="21" spans="1:6" x14ac:dyDescent="0.25">
      <c r="A21" s="2" t="s">
        <v>18</v>
      </c>
      <c r="B21" s="2">
        <v>2</v>
      </c>
      <c r="C21" s="2" t="s">
        <v>19</v>
      </c>
      <c r="D21" s="2"/>
      <c r="E21" s="2"/>
      <c r="F21" s="2"/>
    </row>
    <row r="22" spans="1:6" x14ac:dyDescent="0.25">
      <c r="A22" s="2" t="s">
        <v>20</v>
      </c>
      <c r="B22" s="2">
        <v>0.75</v>
      </c>
      <c r="C22" s="2" t="s">
        <v>19</v>
      </c>
      <c r="D22" s="2"/>
      <c r="E22" s="2"/>
      <c r="F22" s="2"/>
    </row>
    <row r="23" spans="1:6" x14ac:dyDescent="0.25">
      <c r="A23" s="2" t="s">
        <v>21</v>
      </c>
      <c r="B23" s="2">
        <v>1.2</v>
      </c>
      <c r="C23" s="2" t="s">
        <v>19</v>
      </c>
      <c r="D23" s="2"/>
      <c r="E23" s="2"/>
      <c r="F23" s="2"/>
    </row>
    <row r="24" spans="1:6" x14ac:dyDescent="0.25">
      <c r="A24" s="2" t="s">
        <v>22</v>
      </c>
      <c r="B24" s="2" t="s">
        <v>23</v>
      </c>
      <c r="C24" s="2" t="s">
        <v>19</v>
      </c>
      <c r="D24" s="2"/>
      <c r="E24" s="2"/>
      <c r="F24" s="2"/>
    </row>
    <row r="25" spans="1:6" x14ac:dyDescent="0.25">
      <c r="A25" s="2" t="s">
        <v>24</v>
      </c>
      <c r="B25" s="2" t="s">
        <v>23</v>
      </c>
      <c r="C25" s="2" t="s">
        <v>19</v>
      </c>
      <c r="D25" s="2"/>
      <c r="E25" s="2"/>
      <c r="F25" s="2"/>
    </row>
    <row r="26" spans="1:6" x14ac:dyDescent="0.25">
      <c r="A26" s="2" t="s">
        <v>25</v>
      </c>
      <c r="B26" s="2" t="s">
        <v>23</v>
      </c>
      <c r="C26" s="2" t="s">
        <v>19</v>
      </c>
      <c r="D26" s="2"/>
      <c r="E26" s="2"/>
      <c r="F26" s="2"/>
    </row>
    <row r="27" spans="1:6" x14ac:dyDescent="0.25">
      <c r="A27" s="2" t="s">
        <v>26</v>
      </c>
      <c r="B27" s="2" t="s">
        <v>23</v>
      </c>
      <c r="C27" s="2" t="s">
        <v>19</v>
      </c>
      <c r="D27" s="2"/>
      <c r="E27" s="2"/>
      <c r="F27" s="2"/>
    </row>
  </sheetData>
  <sheetProtection sheet="1" autoFilter="0"/>
  <mergeCells count="21">
    <mergeCell ref="A2:F2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C21:F21"/>
    <mergeCell ref="C22:F22"/>
    <mergeCell ref="C23:F23"/>
    <mergeCell ref="C24:F24"/>
    <mergeCell ref="C25:F25"/>
    <mergeCell ref="C26:F26"/>
    <mergeCell ref="C27:F27"/>
  </mergeCells>
  <pageMargins left="0.25" right="0.25" top="0.4" bottom="0.4" header="0.2" footer="0.2"/>
  <pageSetup paperSize="8" orientation="landscape" horizontalDpi="4294967295" verticalDpi="4294967295" scale="100" fitToWidth="1" fitToHeight="0" firstPageNumber="1" useFirstPageNumber="1" copies="1"/>
  <headerFooter>
    <oddFooter>Калькуляция ЗСР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21"/>
  <sheetViews>
    <sheetView workbookViewId="0" showGridLines="0" zoomScale="100" zoomScaleNormal="100">
      <pane xSplit="2" ySplit="11" topLeftCell="C12" activePane="bottomRight" state="frozen"/>
      <selection pane="bottomRight"/>
    </sheetView>
  </sheetViews>
  <sheetFormatPr defaultRowHeight="28" outlineLevelRow="0" outlineLevelCol="0" x14ac:dyDescent="55" customHeight="1"/>
  <cols>
    <col min="1" max="1" width="21" customWidth="1"/>
    <col min="2" max="2" width="31" customWidth="1"/>
    <col min="3" max="3" width="10" customWidth="1"/>
    <col min="4" max="4" width="14" customWidth="1"/>
    <col min="5" max="5" width="25" customWidth="1"/>
    <col min="6" max="6" width="20" customWidth="1"/>
    <col min="7" max="10" width="16" customWidth="1"/>
    <col min="11" max="11" width="37" customWidth="1"/>
    <col min="12" max="12" width="34" customWidth="1"/>
    <col min="13" max="13" width="14" customWidth="1"/>
    <col min="14" max="16" width="21" customWidth="1"/>
    <col min="17" max="19" width="16" customWidth="1"/>
    <col min="20" max="20" width="17" customWidth="1"/>
    <col min="21" max="21" width="20" customWidth="1"/>
    <col min="22" max="23" width="30" customWidth="1"/>
    <col min="24" max="24" width="34" customWidth="1"/>
    <col min="25" max="26" width="30" customWidth="1"/>
    <col min="27" max="27" width="16" customWidth="1"/>
  </cols>
  <sheetData>
    <row r="2" ht="26" customHeight="1" spans="1:6" x14ac:dyDescent="0.25">
      <c r="A2" s="1" t="s">
        <v>27</v>
      </c>
      <c r="B2" s="1"/>
      <c r="C2" s="1"/>
      <c r="D2" s="1"/>
      <c r="E2" s="1"/>
      <c r="F2" s="1"/>
    </row>
    <row r="4" spans="1:6" x14ac:dyDescent="0.25">
      <c r="A4" s="2" t="s">
        <v>28</v>
      </c>
      <c r="B4" s="4" t="s">
        <v>29</v>
      </c>
      <c r="C4" s="4"/>
      <c r="D4" s="4"/>
      <c r="E4" s="4"/>
      <c r="F4" s="4"/>
    </row>
    <row r="5" spans="1:6" x14ac:dyDescent="0.25">
      <c r="A5" s="2" t="s">
        <v>30</v>
      </c>
      <c r="B5" s="4" t="s">
        <v>31</v>
      </c>
      <c r="C5" s="4"/>
      <c r="D5" s="4"/>
      <c r="E5" s="4"/>
      <c r="F5" s="4"/>
    </row>
    <row r="6" spans="1:6" x14ac:dyDescent="0.25">
      <c r="A6" s="2" t="s">
        <v>32</v>
      </c>
      <c r="B6" s="4" t="s">
        <v>33</v>
      </c>
      <c r="C6" s="4"/>
      <c r="D6" s="4"/>
      <c r="E6" s="4"/>
      <c r="F6" s="4"/>
    </row>
    <row r="7" spans="1:6" x14ac:dyDescent="0.25">
      <c r="A7" s="2" t="s">
        <v>34</v>
      </c>
      <c r="B7" s="5">
        <v>46302</v>
      </c>
      <c r="C7" s="5"/>
      <c r="D7" s="5"/>
      <c r="E7" s="5"/>
      <c r="F7" s="5"/>
    </row>
    <row r="8" spans="1:6" x14ac:dyDescent="0.25">
      <c r="A8" s="2" t="s">
        <v>35</v>
      </c>
      <c r="B8" s="2" t="s">
        <v>36</v>
      </c>
      <c r="C8" s="2"/>
      <c r="D8" s="2"/>
      <c r="E8" s="2"/>
      <c r="F8" s="2"/>
    </row>
    <row r="11" ht="64" customHeight="1" spans="1:27" x14ac:dyDescent="0.25">
      <c r="A11" s="3" t="s">
        <v>37</v>
      </c>
      <c r="B11" s="3" t="s">
        <v>38</v>
      </c>
      <c r="C11" s="3" t="s">
        <v>39</v>
      </c>
      <c r="D11" s="3" t="s">
        <v>40</v>
      </c>
      <c r="E11" s="3" t="s">
        <v>14</v>
      </c>
      <c r="F11" s="3" t="s">
        <v>41</v>
      </c>
      <c r="G11" s="3" t="s">
        <v>42</v>
      </c>
      <c r="H11" s="3" t="s">
        <v>43</v>
      </c>
      <c r="I11" s="3" t="s">
        <v>44</v>
      </c>
      <c r="J11" s="3" t="s">
        <v>45</v>
      </c>
      <c r="K11" s="3" t="s">
        <v>46</v>
      </c>
      <c r="L11" s="3" t="s">
        <v>47</v>
      </c>
      <c r="M11" s="3" t="s">
        <v>48</v>
      </c>
      <c r="N11" s="3" t="s">
        <v>49</v>
      </c>
      <c r="O11" s="3" t="s">
        <v>50</v>
      </c>
      <c r="P11" s="3" t="s">
        <v>51</v>
      </c>
      <c r="Q11" s="3" t="s">
        <v>52</v>
      </c>
      <c r="R11" s="3" t="s">
        <v>53</v>
      </c>
      <c r="S11" s="3" t="s">
        <v>54</v>
      </c>
      <c r="T11" s="3" t="s">
        <v>55</v>
      </c>
      <c r="U11" s="3" t="s">
        <v>56</v>
      </c>
      <c r="V11" s="3" t="s">
        <v>57</v>
      </c>
      <c r="W11" s="3" t="s">
        <v>58</v>
      </c>
      <c r="X11" s="3" t="s">
        <v>59</v>
      </c>
      <c r="Y11" s="3" t="s">
        <v>47</v>
      </c>
      <c r="Z11" s="3" t="s">
        <v>60</v>
      </c>
      <c r="AA11" s="3" t="s">
        <v>61</v>
      </c>
    </row>
    <row r="12" ht="64" customHeight="1" spans="1:27" x14ac:dyDescent="0.25">
      <c r="A12" s="4" t="s">
        <v>62</v>
      </c>
      <c r="B12" s="4" t="s">
        <v>63</v>
      </c>
      <c r="C12" s="4" t="s">
        <v>64</v>
      </c>
      <c r="D12" s="6">
        <f>'Норма'!D10</f>
        <v>4.800000000000001</v>
      </c>
      <c r="E12" s="4" t="s">
        <v>18</v>
      </c>
      <c r="F12" s="4" t="s">
        <v>65</v>
      </c>
      <c r="G12" s="7">
        <v>12</v>
      </c>
      <c r="H12" s="7">
        <v>1</v>
      </c>
      <c r="I12" s="7"/>
      <c r="J12" s="7">
        <v>0</v>
      </c>
      <c r="K12" s="4"/>
      <c r="L12" s="4" t="s">
        <v>66</v>
      </c>
      <c r="M12" s="4" t="s">
        <v>64</v>
      </c>
      <c r="N12" s="4" t="s">
        <v>67</v>
      </c>
      <c r="O12" s="4" t="s">
        <v>68</v>
      </c>
      <c r="P12" s="4" t="s">
        <v>69</v>
      </c>
      <c r="Q12" s="4"/>
      <c r="R12" s="4"/>
      <c r="S12" s="4"/>
      <c r="T12" s="5">
        <v>46302</v>
      </c>
      <c r="U12" s="4" t="s">
        <v>70</v>
      </c>
      <c r="V12" s="8" t="str">
        <f>IF(AA12=0,"",IF(OR(A12="",B12="",C12="",M12=""),"Заполните код, имя и единицы",IF(NOT(OR(E12="Материал",E12="Металлоконструкция",E12="Оборудование",E12="Вода",E12="Пар",E12="Электроэнергия",E12="Сжатый воздух")),"Требуется категория",IF(C12&lt;&gt;M12,"Единицы не совпадают",IF(COUNTIF($A$12:$A$21,A12)&gt;1,"Повтор кода ресурса","Проверено")))))</f>
        <v>Проверено</v>
      </c>
      <c r="W12" s="8" t="str">
        <f>IF(AA12=0,"",IF(OR(NOT(ISNUMBER(D12)),D12&lt;=0),"Заполните количество",IF(OR(NOT(ISNUMBER(J12)),J12&lt;0),"Заполните доп. перевозку",IF(F12="Отпускная",IF(OR(NOT(ISNUMBER(G12)),G12&lt;0,NOT(ISNUMBER(H12)),H12&lt;0,I12&lt;&gt;"",J12&lt;&gt;0),"Проверьте отпускную цену", "Проверено"),IF(F12="Сметная",IF(OR(NOT(ISNUMBER(I12)),I12&lt;0,G12&lt;&gt;"",H12&lt;&gt;""),"Проверьте сметную цену","Проверено"),"Установите тип цены")))))</f>
        <v>Проверено</v>
      </c>
      <c r="X12" s="8" t="str">
        <f>IF(AA12=0,"",IF(P12&lt;&gt;"Подтверждён","Требуется расшифровка",IF(F12="Отпускная",IF(OR(NOT(OR(N12="Не включена",N12="Включена")),AND(N12="Включена",H12&lt;&gt;0)),"Проверьте учёт доставки",IF(OR(E12="Вода",E12="Пар",E12="Электроэнергия",E12="Сжатый воздух"),IF(O12="Не начисляются","Проверено","Укажите исключение ЗСР"),IF(O12="Не включены","Проверено","ЗСР уже учтены или неизвестны"))),IF(F12="Сметная",IF(N12&lt;&gt;"Включена","Проверьте состав сметной цены",IF(OR(E12="Вода",E12="Пар",E12="Электроэнергия",E12="Сжатый воздух"),IF(O12="Не начисляются","Проверено","Укажите исключение ЗСР"),IF(O12="Включены","Проверено","Установите ЗСР в цене"))),"Установите тип цены"))))</f>
        <v>Проверено</v>
      </c>
      <c r="Y12" s="8" t="str">
        <f>IF(AA12=0,"",IF(OR(L12="",NOT(ISNUMBER(T12)),T12&lt;=0),"Нужны документ и дата",IF(AND(F12="Сметная",OR(Q12="",R12="",S12="")),"Нужны территория, зона, период","Проверено")))</f>
        <v>Проверено</v>
      </c>
      <c r="Z12" s="8" t="str">
        <f>IF(AA12=0,"",IF(J12=0,"Проверено",IF(AND(F12="Сметная",K12&lt;&gt;"",U12="Подтверждено"),"Проверено","Проверить расчёт перевозки")))</f>
        <v>Проверено</v>
      </c>
      <c r="AA12" s="8">
        <f>IF(COUNTA(A12:U12)=0,0,1)</f>
        <v>1</v>
      </c>
    </row>
    <row r="13" ht="64" customHeight="1" spans="1:27" x14ac:dyDescent="0.25">
      <c r="A13" s="4" t="s">
        <v>71</v>
      </c>
      <c r="B13" s="4" t="s">
        <v>22</v>
      </c>
      <c r="C13" s="4" t="s">
        <v>72</v>
      </c>
      <c r="D13" s="6">
        <f>'Норма'!D11</f>
        <v>0.18430000000000002</v>
      </c>
      <c r="E13" s="4" t="s">
        <v>22</v>
      </c>
      <c r="F13" s="4" t="s">
        <v>65</v>
      </c>
      <c r="G13" s="7">
        <v>40</v>
      </c>
      <c r="H13" s="7">
        <v>0</v>
      </c>
      <c r="I13" s="7"/>
      <c r="J13" s="7">
        <v>0</v>
      </c>
      <c r="K13" s="4"/>
      <c r="L13" s="4" t="s">
        <v>73</v>
      </c>
      <c r="M13" s="4" t="s">
        <v>72</v>
      </c>
      <c r="N13" s="4" t="s">
        <v>67</v>
      </c>
      <c r="O13" s="4" t="s">
        <v>23</v>
      </c>
      <c r="P13" s="4" t="s">
        <v>69</v>
      </c>
      <c r="Q13" s="4"/>
      <c r="R13" s="4"/>
      <c r="S13" s="4"/>
      <c r="T13" s="5">
        <v>46302</v>
      </c>
      <c r="U13" s="4" t="s">
        <v>70</v>
      </c>
      <c r="V13" s="8" t="str">
        <f>IF(AA13=0,"",IF(OR(A13="",B13="",C13="",M13=""),"Заполните код, имя и единицы",IF(NOT(OR(E13="Материал",E13="Металлоконструкция",E13="Оборудование",E13="Вода",E13="Пар",E13="Электроэнергия",E13="Сжатый воздух")),"Требуется категория",IF(C13&lt;&gt;M13,"Единицы не совпадают",IF(COUNTIF($A$12:$A$21,A13)&gt;1,"Повтор кода ресурса","Проверено")))))</f>
        <v>Проверено</v>
      </c>
      <c r="W13" s="8" t="str">
        <f>IF(AA13=0,"",IF(OR(NOT(ISNUMBER(D13)),D13&lt;=0),"Заполните количество",IF(OR(NOT(ISNUMBER(J13)),J13&lt;0),"Заполните доп. перевозку",IF(F13="Отпускная",IF(OR(NOT(ISNUMBER(G13)),G13&lt;0,NOT(ISNUMBER(H13)),H13&lt;0,I13&lt;&gt;"",J13&lt;&gt;0),"Проверьте отпускную цену", "Проверено"),IF(F13="Сметная",IF(OR(NOT(ISNUMBER(I13)),I13&lt;0,G13&lt;&gt;"",H13&lt;&gt;""),"Проверьте сметную цену","Проверено"),"Установите тип цены")))))</f>
        <v>Проверено</v>
      </c>
      <c r="X13" s="8" t="str">
        <f>IF(AA13=0,"",IF(P13&lt;&gt;"Подтверждён","Требуется расшифровка",IF(F13="Отпускная",IF(OR(NOT(OR(N13="Не включена",N13="Включена")),AND(N13="Включена",H13&lt;&gt;0)),"Проверьте учёт доставки",IF(OR(E13="Вода",E13="Пар",E13="Электроэнергия",E13="Сжатый воздух"),IF(O13="Не начисляются","Проверено","Укажите исключение ЗСР"),IF(O13="Не включены","Проверено","ЗСР уже учтены или неизвестны"))),IF(F13="Сметная",IF(N13&lt;&gt;"Включена","Проверьте состав сметной цены",IF(OR(E13="Вода",E13="Пар",E13="Электроэнергия",E13="Сжатый воздух"),IF(O13="Не начисляются","Проверено","Укажите исключение ЗСР"),IF(O13="Включены","Проверено","Установите ЗСР в цене"))),"Установите тип цены"))))</f>
        <v>Проверено</v>
      </c>
      <c r="Y13" s="8" t="str">
        <f>IF(AA13=0,"",IF(OR(L13="",NOT(ISNUMBER(T13)),T13&lt;=0),"Нужны документ и дата",IF(AND(F13="Сметная",OR(Q13="",R13="",S13="")),"Нужны территория, зона, период","Проверено")))</f>
        <v>Проверено</v>
      </c>
      <c r="Z13" s="8" t="str">
        <f>IF(AA13=0,"",IF(J13=0,"Проверено",IF(AND(F13="Сметная",K13&lt;&gt;"",U13="Подтверждено"),"Проверено","Проверить расчёт перевозки")))</f>
        <v>Проверено</v>
      </c>
      <c r="AA13" s="8">
        <f>IF(COUNTA(A13:U13)=0,0,1)</f>
        <v>1</v>
      </c>
    </row>
    <row r="14" ht="64" customHeight="1" spans="1:27" x14ac:dyDescent="0.25">
      <c r="A14" s="4"/>
      <c r="B14" s="4"/>
      <c r="C14" s="4"/>
      <c r="D14" s="9"/>
      <c r="E14" s="4"/>
      <c r="F14" s="4"/>
      <c r="G14" s="7"/>
      <c r="H14" s="7"/>
      <c r="I14" s="7"/>
      <c r="J14" s="7"/>
      <c r="K14" s="4"/>
      <c r="L14" s="4"/>
      <c r="M14" s="4"/>
      <c r="N14" s="4"/>
      <c r="O14" s="4"/>
      <c r="P14" s="4"/>
      <c r="Q14" s="4"/>
      <c r="R14" s="4"/>
      <c r="S14" s="4"/>
      <c r="T14" s="5"/>
      <c r="U14" s="4"/>
      <c r="V14" s="8" t="str">
        <f>IF(AA14=0,"",IF(OR(A14="",B14="",C14="",M14=""),"Заполните код, имя и единицы",IF(NOT(OR(E14="Материал",E14="Металлоконструкция",E14="Оборудование",E14="Вода",E14="Пар",E14="Электроэнергия",E14="Сжатый воздух")),"Требуется категория",IF(C14&lt;&gt;M14,"Единицы не совпадают",IF(COUNTIF($A$12:$A$21,A14)&gt;1,"Повтор кода ресурса","Проверено")))))</f>
        <v/>
      </c>
      <c r="W14" s="8" t="str">
        <f>IF(AA14=0,"",IF(OR(NOT(ISNUMBER(D14)),D14&lt;=0),"Заполните количество",IF(OR(NOT(ISNUMBER(J14)),J14&lt;0),"Заполните доп. перевозку",IF(F14="Отпускная",IF(OR(NOT(ISNUMBER(G14)),G14&lt;0,NOT(ISNUMBER(H14)),H14&lt;0,I14&lt;&gt;"",J14&lt;&gt;0),"Проверьте отпускную цену", "Проверено"),IF(F14="Сметная",IF(OR(NOT(ISNUMBER(I14)),I14&lt;0,G14&lt;&gt;"",H14&lt;&gt;""),"Проверьте сметную цену","Проверено"),"Установите тип цены")))))</f>
        <v/>
      </c>
      <c r="X14" s="8" t="str">
        <f>IF(AA14=0,"",IF(P14&lt;&gt;"Подтверждён","Требуется расшифровка",IF(F14="Отпускная",IF(OR(NOT(OR(N14="Не включена",N14="Включена")),AND(N14="Включена",H14&lt;&gt;0)),"Проверьте учёт доставки",IF(OR(E14="Вода",E14="Пар",E14="Электроэнергия",E14="Сжатый воздух"),IF(O14="Не начисляются","Проверено","Укажите исключение ЗСР"),IF(O14="Не включены","Проверено","ЗСР уже учтены или неизвестны"))),IF(F14="Сметная",IF(N14&lt;&gt;"Включена","Проверьте состав сметной цены",IF(OR(E14="Вода",E14="Пар",E14="Электроэнергия",E14="Сжатый воздух"),IF(O14="Не начисляются","Проверено","Укажите исключение ЗСР"),IF(O14="Включены","Проверено","Установите ЗСР в цене"))),"Установите тип цены"))))</f>
        <v/>
      </c>
      <c r="Y14" s="8" t="str">
        <f>IF(AA14=0,"",IF(OR(L14="",NOT(ISNUMBER(T14)),T14&lt;=0),"Нужны документ и дата",IF(AND(F14="Сметная",OR(Q14="",R14="",S14="")),"Нужны территория, зона, период","Проверено")))</f>
        <v/>
      </c>
      <c r="Z14" s="8" t="str">
        <f>IF(AA14=0,"",IF(J14=0,"Проверено",IF(AND(F14="Сметная",K14&lt;&gt;"",U14="Подтверждено"),"Проверено","Проверить расчёт перевозки")))</f>
        <v/>
      </c>
      <c r="AA14" s="8">
        <f>IF(COUNTA(A14:U14)=0,0,1)</f>
        <v>0</v>
      </c>
    </row>
    <row r="15" ht="64" customHeight="1" spans="1:27" x14ac:dyDescent="0.25">
      <c r="A15" s="4"/>
      <c r="B15" s="4"/>
      <c r="C15" s="4"/>
      <c r="D15" s="9"/>
      <c r="E15" s="4"/>
      <c r="F15" s="4"/>
      <c r="G15" s="7"/>
      <c r="H15" s="7"/>
      <c r="I15" s="7"/>
      <c r="J15" s="7"/>
      <c r="K15" s="4"/>
      <c r="L15" s="4"/>
      <c r="M15" s="4"/>
      <c r="N15" s="4"/>
      <c r="O15" s="4"/>
      <c r="P15" s="4"/>
      <c r="Q15" s="4"/>
      <c r="R15" s="4"/>
      <c r="S15" s="4"/>
      <c r="T15" s="5"/>
      <c r="U15" s="4"/>
      <c r="V15" s="8" t="str">
        <f>IF(AA15=0,"",IF(OR(A15="",B15="",C15="",M15=""),"Заполните код, имя и единицы",IF(NOT(OR(E15="Материал",E15="Металлоконструкция",E15="Оборудование",E15="Вода",E15="Пар",E15="Электроэнергия",E15="Сжатый воздух")),"Требуется категория",IF(C15&lt;&gt;M15,"Единицы не совпадают",IF(COUNTIF($A$12:$A$21,A15)&gt;1,"Повтор кода ресурса","Проверено")))))</f>
        <v/>
      </c>
      <c r="W15" s="8" t="str">
        <f>IF(AA15=0,"",IF(OR(NOT(ISNUMBER(D15)),D15&lt;=0),"Заполните количество",IF(OR(NOT(ISNUMBER(J15)),J15&lt;0),"Заполните доп. перевозку",IF(F15="Отпускная",IF(OR(NOT(ISNUMBER(G15)),G15&lt;0,NOT(ISNUMBER(H15)),H15&lt;0,I15&lt;&gt;"",J15&lt;&gt;0),"Проверьте отпускную цену", "Проверено"),IF(F15="Сметная",IF(OR(NOT(ISNUMBER(I15)),I15&lt;0,G15&lt;&gt;"",H15&lt;&gt;""),"Проверьте сметную цену","Проверено"),"Установите тип цены")))))</f>
        <v/>
      </c>
      <c r="X15" s="8" t="str">
        <f>IF(AA15=0,"",IF(P15&lt;&gt;"Подтверждён","Требуется расшифровка",IF(F15="Отпускная",IF(OR(NOT(OR(N15="Не включена",N15="Включена")),AND(N15="Включена",H15&lt;&gt;0)),"Проверьте учёт доставки",IF(OR(E15="Вода",E15="Пар",E15="Электроэнергия",E15="Сжатый воздух"),IF(O15="Не начисляются","Проверено","Укажите исключение ЗСР"),IF(O15="Не включены","Проверено","ЗСР уже учтены или неизвестны"))),IF(F15="Сметная",IF(N15&lt;&gt;"Включена","Проверьте состав сметной цены",IF(OR(E15="Вода",E15="Пар",E15="Электроэнергия",E15="Сжатый воздух"),IF(O15="Не начисляются","Проверено","Укажите исключение ЗСР"),IF(O15="Включены","Проверено","Установите ЗСР в цене"))),"Установите тип цены"))))</f>
        <v/>
      </c>
      <c r="Y15" s="8" t="str">
        <f>IF(AA15=0,"",IF(OR(L15="",NOT(ISNUMBER(T15)),T15&lt;=0),"Нужны документ и дата",IF(AND(F15="Сметная",OR(Q15="",R15="",S15="")),"Нужны территория, зона, период","Проверено")))</f>
        <v/>
      </c>
      <c r="Z15" s="8" t="str">
        <f>IF(AA15=0,"",IF(J15=0,"Проверено",IF(AND(F15="Сметная",K15&lt;&gt;"",U15="Подтверждено"),"Проверено","Проверить расчёт перевозки")))</f>
        <v/>
      </c>
      <c r="AA15" s="8">
        <f>IF(COUNTA(A15:U15)=0,0,1)</f>
        <v>0</v>
      </c>
    </row>
    <row r="16" ht="64" customHeight="1" spans="1:27" x14ac:dyDescent="0.25">
      <c r="A16" s="4"/>
      <c r="B16" s="4"/>
      <c r="C16" s="4"/>
      <c r="D16" s="9"/>
      <c r="E16" s="4"/>
      <c r="F16" s="4"/>
      <c r="G16" s="7"/>
      <c r="H16" s="7"/>
      <c r="I16" s="7"/>
      <c r="J16" s="7"/>
      <c r="K16" s="4"/>
      <c r="L16" s="4"/>
      <c r="M16" s="4"/>
      <c r="N16" s="4"/>
      <c r="O16" s="4"/>
      <c r="P16" s="4"/>
      <c r="Q16" s="4"/>
      <c r="R16" s="4"/>
      <c r="S16" s="4"/>
      <c r="T16" s="5"/>
      <c r="U16" s="4"/>
      <c r="V16" s="8" t="str">
        <f>IF(AA16=0,"",IF(OR(A16="",B16="",C16="",M16=""),"Заполните код, имя и единицы",IF(NOT(OR(E16="Материал",E16="Металлоконструкция",E16="Оборудование",E16="Вода",E16="Пар",E16="Электроэнергия",E16="Сжатый воздух")),"Требуется категория",IF(C16&lt;&gt;M16,"Единицы не совпадают",IF(COUNTIF($A$12:$A$21,A16)&gt;1,"Повтор кода ресурса","Проверено")))))</f>
        <v/>
      </c>
      <c r="W16" s="8" t="str">
        <f>IF(AA16=0,"",IF(OR(NOT(ISNUMBER(D16)),D16&lt;=0),"Заполните количество",IF(OR(NOT(ISNUMBER(J16)),J16&lt;0),"Заполните доп. перевозку",IF(F16="Отпускная",IF(OR(NOT(ISNUMBER(G16)),G16&lt;0,NOT(ISNUMBER(H16)),H16&lt;0,I16&lt;&gt;"",J16&lt;&gt;0),"Проверьте отпускную цену", "Проверено"),IF(F16="Сметная",IF(OR(NOT(ISNUMBER(I16)),I16&lt;0,G16&lt;&gt;"",H16&lt;&gt;""),"Проверьте сметную цену","Проверено"),"Установите тип цены")))))</f>
        <v/>
      </c>
      <c r="X16" s="8" t="str">
        <f>IF(AA16=0,"",IF(P16&lt;&gt;"Подтверждён","Требуется расшифровка",IF(F16="Отпускная",IF(OR(NOT(OR(N16="Не включена",N16="Включена")),AND(N16="Включена",H16&lt;&gt;0)),"Проверьте учёт доставки",IF(OR(E16="Вода",E16="Пар",E16="Электроэнергия",E16="Сжатый воздух"),IF(O16="Не начисляются","Проверено","Укажите исключение ЗСР"),IF(O16="Не включены","Проверено","ЗСР уже учтены или неизвестны"))),IF(F16="Сметная",IF(N16&lt;&gt;"Включена","Проверьте состав сметной цены",IF(OR(E16="Вода",E16="Пар",E16="Электроэнергия",E16="Сжатый воздух"),IF(O16="Не начисляются","Проверено","Укажите исключение ЗСР"),IF(O16="Включены","Проверено","Установите ЗСР в цене"))),"Установите тип цены"))))</f>
        <v/>
      </c>
      <c r="Y16" s="8" t="str">
        <f>IF(AA16=0,"",IF(OR(L16="",NOT(ISNUMBER(T16)),T16&lt;=0),"Нужны документ и дата",IF(AND(F16="Сметная",OR(Q16="",R16="",S16="")),"Нужны территория, зона, период","Проверено")))</f>
        <v/>
      </c>
      <c r="Z16" s="8" t="str">
        <f>IF(AA16=0,"",IF(J16=0,"Проверено",IF(AND(F16="Сметная",K16&lt;&gt;"",U16="Подтверждено"),"Проверено","Проверить расчёт перевозки")))</f>
        <v/>
      </c>
      <c r="AA16" s="8">
        <f>IF(COUNTA(A16:U16)=0,0,1)</f>
        <v>0</v>
      </c>
    </row>
    <row r="17" ht="64" customHeight="1" spans="1:27" x14ac:dyDescent="0.25">
      <c r="A17" s="4"/>
      <c r="B17" s="4"/>
      <c r="C17" s="4"/>
      <c r="D17" s="9"/>
      <c r="E17" s="4"/>
      <c r="F17" s="4"/>
      <c r="G17" s="7"/>
      <c r="H17" s="7"/>
      <c r="I17" s="7"/>
      <c r="J17" s="7"/>
      <c r="K17" s="4"/>
      <c r="L17" s="4"/>
      <c r="M17" s="4"/>
      <c r="N17" s="4"/>
      <c r="O17" s="4"/>
      <c r="P17" s="4"/>
      <c r="Q17" s="4"/>
      <c r="R17" s="4"/>
      <c r="S17" s="4"/>
      <c r="T17" s="5"/>
      <c r="U17" s="4"/>
      <c r="V17" s="8" t="str">
        <f>IF(AA17=0,"",IF(OR(A17="",B17="",C17="",M17=""),"Заполните код, имя и единицы",IF(NOT(OR(E17="Материал",E17="Металлоконструкция",E17="Оборудование",E17="Вода",E17="Пар",E17="Электроэнергия",E17="Сжатый воздух")),"Требуется категория",IF(C17&lt;&gt;M17,"Единицы не совпадают",IF(COUNTIF($A$12:$A$21,A17)&gt;1,"Повтор кода ресурса","Проверено")))))</f>
        <v/>
      </c>
      <c r="W17" s="8" t="str">
        <f>IF(AA17=0,"",IF(OR(NOT(ISNUMBER(D17)),D17&lt;=0),"Заполните количество",IF(OR(NOT(ISNUMBER(J17)),J17&lt;0),"Заполните доп. перевозку",IF(F17="Отпускная",IF(OR(NOT(ISNUMBER(G17)),G17&lt;0,NOT(ISNUMBER(H17)),H17&lt;0,I17&lt;&gt;"",J17&lt;&gt;0),"Проверьте отпускную цену", "Проверено"),IF(F17="Сметная",IF(OR(NOT(ISNUMBER(I17)),I17&lt;0,G17&lt;&gt;"",H17&lt;&gt;""),"Проверьте сметную цену","Проверено"),"Установите тип цены")))))</f>
        <v/>
      </c>
      <c r="X17" s="8" t="str">
        <f>IF(AA17=0,"",IF(P17&lt;&gt;"Подтверждён","Требуется расшифровка",IF(F17="Отпускная",IF(OR(NOT(OR(N17="Не включена",N17="Включена")),AND(N17="Включена",H17&lt;&gt;0)),"Проверьте учёт доставки",IF(OR(E17="Вода",E17="Пар",E17="Электроэнергия",E17="Сжатый воздух"),IF(O17="Не начисляются","Проверено","Укажите исключение ЗСР"),IF(O17="Не включены","Проверено","ЗСР уже учтены или неизвестны"))),IF(F17="Сметная",IF(N17&lt;&gt;"Включена","Проверьте состав сметной цены",IF(OR(E17="Вода",E17="Пар",E17="Электроэнергия",E17="Сжатый воздух"),IF(O17="Не начисляются","Проверено","Укажите исключение ЗСР"),IF(O17="Включены","Проверено","Установите ЗСР в цене"))),"Установите тип цены"))))</f>
        <v/>
      </c>
      <c r="Y17" s="8" t="str">
        <f>IF(AA17=0,"",IF(OR(L17="",NOT(ISNUMBER(T17)),T17&lt;=0),"Нужны документ и дата",IF(AND(F17="Сметная",OR(Q17="",R17="",S17="")),"Нужны территория, зона, период","Проверено")))</f>
        <v/>
      </c>
      <c r="Z17" s="8" t="str">
        <f>IF(AA17=0,"",IF(J17=0,"Проверено",IF(AND(F17="Сметная",K17&lt;&gt;"",U17="Подтверждено"),"Проверено","Проверить расчёт перевозки")))</f>
        <v/>
      </c>
      <c r="AA17" s="8">
        <f>IF(COUNTA(A17:U17)=0,0,1)</f>
        <v>0</v>
      </c>
    </row>
    <row r="18" ht="64" customHeight="1" spans="1:27" x14ac:dyDescent="0.25">
      <c r="A18" s="4"/>
      <c r="B18" s="4"/>
      <c r="C18" s="4"/>
      <c r="D18" s="9"/>
      <c r="E18" s="4"/>
      <c r="F18" s="4"/>
      <c r="G18" s="7"/>
      <c r="H18" s="7"/>
      <c r="I18" s="7"/>
      <c r="J18" s="7"/>
      <c r="K18" s="4"/>
      <c r="L18" s="4"/>
      <c r="M18" s="4"/>
      <c r="N18" s="4"/>
      <c r="O18" s="4"/>
      <c r="P18" s="4"/>
      <c r="Q18" s="4"/>
      <c r="R18" s="4"/>
      <c r="S18" s="4"/>
      <c r="T18" s="5"/>
      <c r="U18" s="4"/>
      <c r="V18" s="8" t="str">
        <f>IF(AA18=0,"",IF(OR(A18="",B18="",C18="",M18=""),"Заполните код, имя и единицы",IF(NOT(OR(E18="Материал",E18="Металлоконструкция",E18="Оборудование",E18="Вода",E18="Пар",E18="Электроэнергия",E18="Сжатый воздух")),"Требуется категория",IF(C18&lt;&gt;M18,"Единицы не совпадают",IF(COUNTIF($A$12:$A$21,A18)&gt;1,"Повтор кода ресурса","Проверено")))))</f>
        <v/>
      </c>
      <c r="W18" s="8" t="str">
        <f>IF(AA18=0,"",IF(OR(NOT(ISNUMBER(D18)),D18&lt;=0),"Заполните количество",IF(OR(NOT(ISNUMBER(J18)),J18&lt;0),"Заполните доп. перевозку",IF(F18="Отпускная",IF(OR(NOT(ISNUMBER(G18)),G18&lt;0,NOT(ISNUMBER(H18)),H18&lt;0,I18&lt;&gt;"",J18&lt;&gt;0),"Проверьте отпускную цену", "Проверено"),IF(F18="Сметная",IF(OR(NOT(ISNUMBER(I18)),I18&lt;0,G18&lt;&gt;"",H18&lt;&gt;""),"Проверьте сметную цену","Проверено"),"Установите тип цены")))))</f>
        <v/>
      </c>
      <c r="X18" s="8" t="str">
        <f>IF(AA18=0,"",IF(P18&lt;&gt;"Подтверждён","Требуется расшифровка",IF(F18="Отпускная",IF(OR(NOT(OR(N18="Не включена",N18="Включена")),AND(N18="Включена",H18&lt;&gt;0)),"Проверьте учёт доставки",IF(OR(E18="Вода",E18="Пар",E18="Электроэнергия",E18="Сжатый воздух"),IF(O18="Не начисляются","Проверено","Укажите исключение ЗСР"),IF(O18="Не включены","Проверено","ЗСР уже учтены или неизвестны"))),IF(F18="Сметная",IF(N18&lt;&gt;"Включена","Проверьте состав сметной цены",IF(OR(E18="Вода",E18="Пар",E18="Электроэнергия",E18="Сжатый воздух"),IF(O18="Не начисляются","Проверено","Укажите исключение ЗСР"),IF(O18="Включены","Проверено","Установите ЗСР в цене"))),"Установите тип цены"))))</f>
        <v/>
      </c>
      <c r="Y18" s="8" t="str">
        <f>IF(AA18=0,"",IF(OR(L18="",NOT(ISNUMBER(T18)),T18&lt;=0),"Нужны документ и дата",IF(AND(F18="Сметная",OR(Q18="",R18="",S18="")),"Нужны территория, зона, период","Проверено")))</f>
        <v/>
      </c>
      <c r="Z18" s="8" t="str">
        <f>IF(AA18=0,"",IF(J18=0,"Проверено",IF(AND(F18="Сметная",K18&lt;&gt;"",U18="Подтверждено"),"Проверено","Проверить расчёт перевозки")))</f>
        <v/>
      </c>
      <c r="AA18" s="8">
        <f>IF(COUNTA(A18:U18)=0,0,1)</f>
        <v>0</v>
      </c>
    </row>
    <row r="19" ht="64" customHeight="1" spans="1:27" x14ac:dyDescent="0.25">
      <c r="A19" s="4"/>
      <c r="B19" s="4"/>
      <c r="C19" s="4"/>
      <c r="D19" s="9"/>
      <c r="E19" s="4"/>
      <c r="F19" s="4"/>
      <c r="G19" s="7"/>
      <c r="H19" s="7"/>
      <c r="I19" s="7"/>
      <c r="J19" s="7"/>
      <c r="K19" s="4"/>
      <c r="L19" s="4"/>
      <c r="M19" s="4"/>
      <c r="N19" s="4"/>
      <c r="O19" s="4"/>
      <c r="P19" s="4"/>
      <c r="Q19" s="4"/>
      <c r="R19" s="4"/>
      <c r="S19" s="4"/>
      <c r="T19" s="5"/>
      <c r="U19" s="4"/>
      <c r="V19" s="8" t="str">
        <f>IF(AA19=0,"",IF(OR(A19="",B19="",C19="",M19=""),"Заполните код, имя и единицы",IF(NOT(OR(E19="Материал",E19="Металлоконструкция",E19="Оборудование",E19="Вода",E19="Пар",E19="Электроэнергия",E19="Сжатый воздух")),"Требуется категория",IF(C19&lt;&gt;M19,"Единицы не совпадают",IF(COUNTIF($A$12:$A$21,A19)&gt;1,"Повтор кода ресурса","Проверено")))))</f>
        <v/>
      </c>
      <c r="W19" s="8" t="str">
        <f>IF(AA19=0,"",IF(OR(NOT(ISNUMBER(D19)),D19&lt;=0),"Заполните количество",IF(OR(NOT(ISNUMBER(J19)),J19&lt;0),"Заполните доп. перевозку",IF(F19="Отпускная",IF(OR(NOT(ISNUMBER(G19)),G19&lt;0,NOT(ISNUMBER(H19)),H19&lt;0,I19&lt;&gt;"",J19&lt;&gt;0),"Проверьте отпускную цену", "Проверено"),IF(F19="Сметная",IF(OR(NOT(ISNUMBER(I19)),I19&lt;0,G19&lt;&gt;"",H19&lt;&gt;""),"Проверьте сметную цену","Проверено"),"Установите тип цены")))))</f>
        <v/>
      </c>
      <c r="X19" s="8" t="str">
        <f>IF(AA19=0,"",IF(P19&lt;&gt;"Подтверждён","Требуется расшифровка",IF(F19="Отпускная",IF(OR(NOT(OR(N19="Не включена",N19="Включена")),AND(N19="Включена",H19&lt;&gt;0)),"Проверьте учёт доставки",IF(OR(E19="Вода",E19="Пар",E19="Электроэнергия",E19="Сжатый воздух"),IF(O19="Не начисляются","Проверено","Укажите исключение ЗСР"),IF(O19="Не включены","Проверено","ЗСР уже учтены или неизвестны"))),IF(F19="Сметная",IF(N19&lt;&gt;"Включена","Проверьте состав сметной цены",IF(OR(E19="Вода",E19="Пар",E19="Электроэнергия",E19="Сжатый воздух"),IF(O19="Не начисляются","Проверено","Укажите исключение ЗСР"),IF(O19="Включены","Проверено","Установите ЗСР в цене"))),"Установите тип цены"))))</f>
        <v/>
      </c>
      <c r="Y19" s="8" t="str">
        <f>IF(AA19=0,"",IF(OR(L19="",NOT(ISNUMBER(T19)),T19&lt;=0),"Нужны документ и дата",IF(AND(F19="Сметная",OR(Q19="",R19="",S19="")),"Нужны территория, зона, период","Проверено")))</f>
        <v/>
      </c>
      <c r="Z19" s="8" t="str">
        <f>IF(AA19=0,"",IF(J19=0,"Проверено",IF(AND(F19="Сметная",K19&lt;&gt;"",U19="Подтверждено"),"Проверено","Проверить расчёт перевозки")))</f>
        <v/>
      </c>
      <c r="AA19" s="8">
        <f>IF(COUNTA(A19:U19)=0,0,1)</f>
        <v>0</v>
      </c>
    </row>
    <row r="20" ht="64" customHeight="1" spans="1:27" x14ac:dyDescent="0.25">
      <c r="A20" s="4"/>
      <c r="B20" s="4"/>
      <c r="C20" s="4"/>
      <c r="D20" s="9"/>
      <c r="E20" s="4"/>
      <c r="F20" s="4"/>
      <c r="G20" s="7"/>
      <c r="H20" s="7"/>
      <c r="I20" s="7"/>
      <c r="J20" s="7"/>
      <c r="K20" s="4"/>
      <c r="L20" s="4"/>
      <c r="M20" s="4"/>
      <c r="N20" s="4"/>
      <c r="O20" s="4"/>
      <c r="P20" s="4"/>
      <c r="Q20" s="4"/>
      <c r="R20" s="4"/>
      <c r="S20" s="4"/>
      <c r="T20" s="5"/>
      <c r="U20" s="4"/>
      <c r="V20" s="8" t="str">
        <f>IF(AA20=0,"",IF(OR(A20="",B20="",C20="",M20=""),"Заполните код, имя и единицы",IF(NOT(OR(E20="Материал",E20="Металлоконструкция",E20="Оборудование",E20="Вода",E20="Пар",E20="Электроэнергия",E20="Сжатый воздух")),"Требуется категория",IF(C20&lt;&gt;M20,"Единицы не совпадают",IF(COUNTIF($A$12:$A$21,A20)&gt;1,"Повтор кода ресурса","Проверено")))))</f>
        <v/>
      </c>
      <c r="W20" s="8" t="str">
        <f>IF(AA20=0,"",IF(OR(NOT(ISNUMBER(D20)),D20&lt;=0),"Заполните количество",IF(OR(NOT(ISNUMBER(J20)),J20&lt;0),"Заполните доп. перевозку",IF(F20="Отпускная",IF(OR(NOT(ISNUMBER(G20)),G20&lt;0,NOT(ISNUMBER(H20)),H20&lt;0,I20&lt;&gt;"",J20&lt;&gt;0),"Проверьте отпускную цену", "Проверено"),IF(F20="Сметная",IF(OR(NOT(ISNUMBER(I20)),I20&lt;0,G20&lt;&gt;"",H20&lt;&gt;""),"Проверьте сметную цену","Проверено"),"Установите тип цены")))))</f>
        <v/>
      </c>
      <c r="X20" s="8" t="str">
        <f>IF(AA20=0,"",IF(P20&lt;&gt;"Подтверждён","Требуется расшифровка",IF(F20="Отпускная",IF(OR(NOT(OR(N20="Не включена",N20="Включена")),AND(N20="Включена",H20&lt;&gt;0)),"Проверьте учёт доставки",IF(OR(E20="Вода",E20="Пар",E20="Электроэнергия",E20="Сжатый воздух"),IF(O20="Не начисляются","Проверено","Укажите исключение ЗСР"),IF(O20="Не включены","Проверено","ЗСР уже учтены или неизвестны"))),IF(F20="Сметная",IF(N20&lt;&gt;"Включена","Проверьте состав сметной цены",IF(OR(E20="Вода",E20="Пар",E20="Электроэнергия",E20="Сжатый воздух"),IF(O20="Не начисляются","Проверено","Укажите исключение ЗСР"),IF(O20="Включены","Проверено","Установите ЗСР в цене"))),"Установите тип цены"))))</f>
        <v/>
      </c>
      <c r="Y20" s="8" t="str">
        <f>IF(AA20=0,"",IF(OR(L20="",NOT(ISNUMBER(T20)),T20&lt;=0),"Нужны документ и дата",IF(AND(F20="Сметная",OR(Q20="",R20="",S20="")),"Нужны территория, зона, период","Проверено")))</f>
        <v/>
      </c>
      <c r="Z20" s="8" t="str">
        <f>IF(AA20=0,"",IF(J20=0,"Проверено",IF(AND(F20="Сметная",K20&lt;&gt;"",U20="Подтверждено"),"Проверено","Проверить расчёт перевозки")))</f>
        <v/>
      </c>
      <c r="AA20" s="8">
        <f>IF(COUNTA(A20:U20)=0,0,1)</f>
        <v>0</v>
      </c>
    </row>
    <row r="21" ht="64" customHeight="1" spans="1:27" x14ac:dyDescent="0.25">
      <c r="A21" s="4"/>
      <c r="B21" s="4"/>
      <c r="C21" s="4"/>
      <c r="D21" s="9"/>
      <c r="E21" s="4"/>
      <c r="F21" s="4"/>
      <c r="G21" s="7"/>
      <c r="H21" s="7"/>
      <c r="I21" s="7"/>
      <c r="J21" s="7"/>
      <c r="K21" s="4"/>
      <c r="L21" s="4"/>
      <c r="M21" s="4"/>
      <c r="N21" s="4"/>
      <c r="O21" s="4"/>
      <c r="P21" s="4"/>
      <c r="Q21" s="4"/>
      <c r="R21" s="4"/>
      <c r="S21" s="4"/>
      <c r="T21" s="5"/>
      <c r="U21" s="4"/>
      <c r="V21" s="8" t="str">
        <f>IF(AA21=0,"",IF(OR(A21="",B21="",C21="",M21=""),"Заполните код, имя и единицы",IF(NOT(OR(E21="Материал",E21="Металлоконструкция",E21="Оборудование",E21="Вода",E21="Пар",E21="Электроэнергия",E21="Сжатый воздух")),"Требуется категория",IF(C21&lt;&gt;M21,"Единицы не совпадают",IF(COUNTIF($A$12:$A$21,A21)&gt;1,"Повтор кода ресурса","Проверено")))))</f>
        <v/>
      </c>
      <c r="W21" s="8" t="str">
        <f>IF(AA21=0,"",IF(OR(NOT(ISNUMBER(D21)),D21&lt;=0),"Заполните количество",IF(OR(NOT(ISNUMBER(J21)),J21&lt;0),"Заполните доп. перевозку",IF(F21="Отпускная",IF(OR(NOT(ISNUMBER(G21)),G21&lt;0,NOT(ISNUMBER(H21)),H21&lt;0,I21&lt;&gt;"",J21&lt;&gt;0),"Проверьте отпускную цену", "Проверено"),IF(F21="Сметная",IF(OR(NOT(ISNUMBER(I21)),I21&lt;0,G21&lt;&gt;"",H21&lt;&gt;""),"Проверьте сметную цену","Проверено"),"Установите тип цены")))))</f>
        <v/>
      </c>
      <c r="X21" s="8" t="str">
        <f>IF(AA21=0,"",IF(P21&lt;&gt;"Подтверждён","Требуется расшифровка",IF(F21="Отпускная",IF(OR(NOT(OR(N21="Не включена",N21="Включена")),AND(N21="Включена",H21&lt;&gt;0)),"Проверьте учёт доставки",IF(OR(E21="Вода",E21="Пар",E21="Электроэнергия",E21="Сжатый воздух"),IF(O21="Не начисляются","Проверено","Укажите исключение ЗСР"),IF(O21="Не включены","Проверено","ЗСР уже учтены или неизвестны"))),IF(F21="Сметная",IF(N21&lt;&gt;"Включена","Проверьте состав сметной цены",IF(OR(E21="Вода",E21="Пар",E21="Электроэнергия",E21="Сжатый воздух"),IF(O21="Не начисляются","Проверено","Укажите исключение ЗСР"),IF(O21="Включены","Проверено","Установите ЗСР в цене"))),"Установите тип цены"))))</f>
        <v/>
      </c>
      <c r="Y21" s="8" t="str">
        <f>IF(AA21=0,"",IF(OR(L21="",NOT(ISNUMBER(T21)),T21&lt;=0),"Нужны документ и дата",IF(AND(F21="Сметная",OR(Q21="",R21="",S21="")),"Нужны территория, зона, период","Проверено")))</f>
        <v/>
      </c>
      <c r="Z21" s="8" t="str">
        <f>IF(AA21=0,"",IF(J21=0,"Проверено",IF(AND(F21="Сметная",K21&lt;&gt;"",U21="Подтверждено"),"Проверено","Проверить расчёт перевозки")))</f>
        <v/>
      </c>
      <c r="AA21" s="8">
        <f>IF(COUNTA(A21:U21)=0,0,1)</f>
        <v>0</v>
      </c>
    </row>
  </sheetData>
  <sheetProtection sheet="1" autoFilter="0"/>
  <autoFilter ref="A11:U21"/>
  <mergeCells count="6">
    <mergeCell ref="A2:F2"/>
    <mergeCell ref="B4:F4"/>
    <mergeCell ref="B5:F5"/>
    <mergeCell ref="B6:F6"/>
    <mergeCell ref="B7:F7"/>
    <mergeCell ref="B8:F8"/>
  </mergeCells>
  <conditionalFormatting sqref="V12:V21">
    <cfRule type="expression" dxfId="0" priority="1">
      <formula>AND(V12&lt;&gt;"",V12&lt;&gt;"Проверено")</formula>
    </cfRule>
  </conditionalFormatting>
  <dataValidations count="8">
    <dataValidation type="decimal" operator="greaterThanOrEqual" allowBlank="1" showErrorMessage="1" error="Введите неотрицательное число." sqref="D12:D21">
      <formula1>0</formula1>
    </dataValidation>
    <dataValidation type="list" allowBlank="1" showErrorMessage="1" errorTitle="Выберите значение" error="Используйте значение из списка." sqref="E12:E21">
      <formula1>"Материал,Металлоконструкция,Оборудование,Вода,Пар,Электроэнергия,Сжатый воздух,Не установлена"</formula1>
    </dataValidation>
    <dataValidation type="list" allowBlank="1" showErrorMessage="1" errorTitle="Выберите значение" error="Используйте значение из списка." sqref="F12:F21">
      <formula1>"Отпускная,Сметная,Не установлен"</formula1>
    </dataValidation>
    <dataValidation type="decimal" operator="greaterThanOrEqual" allowBlank="1" showErrorMessage="1" error="Введите неотрицательное число." sqref="G12:J21">
      <formula1>0</formula1>
    </dataValidation>
    <dataValidation type="list" allowBlank="1" showErrorMessage="1" errorTitle="Выберите значение" error="Используйте значение из списка." sqref="N12:N21">
      <formula1>"Не включена,Включена,Не установлен"</formula1>
    </dataValidation>
    <dataValidation type="list" allowBlank="1" showErrorMessage="1" errorTitle="Выберите значение" error="Используйте значение из списка." sqref="O12:O21">
      <formula1>"Не включены,Включены,Не начисляются,Не установлен"</formula1>
    </dataValidation>
    <dataValidation type="list" allowBlank="1" showErrorMessage="1" errorTitle="Выберите значение" error="Используйте значение из списка." sqref="P12:P21">
      <formula1>"Подтверждён,Не установлен"</formula1>
    </dataValidation>
    <dataValidation type="list" allowBlank="1" showErrorMessage="1" errorTitle="Выберите значение" error="Используйте значение из списка." sqref="U12:U21">
      <formula1>"Подтверждено,Не подтверждено"</formula1>
    </dataValidation>
  </dataValidations>
  <pageMargins left="0.25" right="0.25" top="0.4" bottom="0.4" header="0.2" footer="0.2"/>
  <pageSetup paperSize="8" orientation="landscape" horizontalDpi="4294967295" verticalDpi="4294967295" scale="100" fitToWidth="2" fitToHeight="0" firstPageNumber="1" useFirstPageNumber="1" copies="1"/>
  <headerFooter>
    <oddFooter>Калькуляция ЗСР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7"/>
  <sheetViews>
    <sheetView workbookViewId="0" showGridLines="0" zoomScale="100" zoomScaleNormal="100">
      <pane xSplit="2" ySplit="11" topLeftCell="C12" activePane="bottomRight" state="frozen"/>
      <selection pane="bottomRight"/>
    </sheetView>
  </sheetViews>
  <sheetFormatPr defaultRowHeight="28" outlineLevelRow="0" outlineLevelCol="0" x14ac:dyDescent="55" customHeight="1"/>
  <cols>
    <col min="1" max="1" width="21" customWidth="1"/>
    <col min="2" max="2" width="30" customWidth="1"/>
    <col min="3" max="3" width="10" customWidth="1"/>
    <col min="4" max="4" width="13" customWidth="1"/>
    <col min="5" max="5" width="24" customWidth="1"/>
    <col min="6" max="6" width="18" customWidth="1"/>
    <col min="7" max="10" width="15" customWidth="1"/>
    <col min="11" max="11" width="33" customWidth="1"/>
    <col min="12" max="12" width="13" customWidth="1"/>
    <col min="13" max="15" width="15" customWidth="1"/>
    <col min="16" max="16" width="16" customWidth="1"/>
    <col min="17" max="17" width="31" customWidth="1"/>
    <col min="18" max="18" width="35" customWidth="1"/>
  </cols>
  <sheetData>
    <row r="2" ht="26" customHeight="1" spans="1:6" x14ac:dyDescent="0.25">
      <c r="A2" s="1" t="s">
        <v>74</v>
      </c>
      <c r="B2" s="1"/>
      <c r="C2" s="1"/>
      <c r="D2" s="1"/>
      <c r="E2" s="1"/>
      <c r="F2" s="1"/>
    </row>
    <row r="4" ht="32" customHeight="1" spans="1:18" x14ac:dyDescent="0.25">
      <c r="A4" s="2" t="s">
        <v>75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11" ht="64" customHeight="1" spans="1:18" x14ac:dyDescent="0.25">
      <c r="A11" s="3" t="s">
        <v>37</v>
      </c>
      <c r="B11" s="3" t="s">
        <v>38</v>
      </c>
      <c r="C11" s="3" t="s">
        <v>76</v>
      </c>
      <c r="D11" s="3" t="s">
        <v>40</v>
      </c>
      <c r="E11" s="3" t="s">
        <v>14</v>
      </c>
      <c r="F11" s="3" t="s">
        <v>41</v>
      </c>
      <c r="G11" s="3" t="s">
        <v>77</v>
      </c>
      <c r="H11" s="3" t="s">
        <v>78</v>
      </c>
      <c r="I11" s="3" t="s">
        <v>79</v>
      </c>
      <c r="J11" s="3" t="s">
        <v>60</v>
      </c>
      <c r="K11" s="3" t="s">
        <v>80</v>
      </c>
      <c r="L11" s="3" t="s">
        <v>15</v>
      </c>
      <c r="M11" s="3" t="s">
        <v>81</v>
      </c>
      <c r="N11" s="3" t="s">
        <v>82</v>
      </c>
      <c r="O11" s="3" t="s">
        <v>83</v>
      </c>
      <c r="P11" s="3" t="s">
        <v>84</v>
      </c>
      <c r="Q11" s="3" t="s">
        <v>47</v>
      </c>
      <c r="R11" s="3" t="s">
        <v>85</v>
      </c>
    </row>
    <row r="12" ht="64" customHeight="1" spans="1:18" x14ac:dyDescent="0.25">
      <c r="A12" s="8" t="str">
        <f>IF('Исходные'!A12="","",'Исходные'!A12)</f>
        <v>01.7.07.12-0024</v>
      </c>
      <c r="B12" s="8" t="str">
        <f>IF('Исходные'!B12="","",'Исходные'!B12)</f>
        <v>Плёнка 0,15 мм</v>
      </c>
      <c r="C12" s="8" t="str">
        <f>IF('Исходные'!C12="","",'Исходные'!C12)</f>
        <v>м2</v>
      </c>
      <c r="D12" s="6">
        <f>IF('Исходные'!D12="","",'Исходные'!D12)</f>
        <v>4.800000000000001</v>
      </c>
      <c r="E12" s="8" t="str">
        <f>IF('Исходные'!E12="","",'Исходные'!E12)</f>
        <v>Материал</v>
      </c>
      <c r="F12" s="8" t="str">
        <f>IF('Исходные'!F12="","",'Исходные'!F12)</f>
        <v>Отпускная</v>
      </c>
      <c r="G12" s="10">
        <f>IF('Исходные'!G12="","",'Исходные'!G12)</f>
        <v>12</v>
      </c>
      <c r="H12" s="10">
        <f>IF('Исходные'!H12="","",'Исходные'!H12)</f>
        <v>1</v>
      </c>
      <c r="I12" s="10" t="str">
        <f>IF('Исходные'!I12="","",'Исходные'!I12)</f>
        <v/>
      </c>
      <c r="J12" s="10" t="str">
        <f>IF('Исходные'!J12="","",'Исходные'!J12)</f>
        <v/>
      </c>
      <c r="K12" s="8" t="str">
        <f>IF('Исходные'!K12="","",'Исходные'!K12)</f>
        <v/>
      </c>
      <c r="L12" s="11">
        <f>IF(R12&lt;&gt;"Проверено","",IF(E12="Материал",'Инструкция'!$B$21,IF(E12="Металлоконструкция",'Инструкция'!$B$22,IF(E12="Оборудование",'Инструкция'!$B$23,"Не начисляются"))))</f>
        <v>2</v>
      </c>
      <c r="M12" s="10">
        <f>IF(R12&lt;&gt;"Проверено","",IF(F12="Отпускная",G12+H12,""))</f>
        <v>13</v>
      </c>
      <c r="N12" s="10">
        <f>IF(R12&lt;&gt;"Проверено","",IF(OR(F12="Сметная",L12="Не начисляются"),0,ROUND(M12*L12/100,2)))</f>
        <v>0.26</v>
      </c>
      <c r="O12" s="10">
        <f>IF(R12&lt;&gt;"Проверено","",IF(F12="Отпускная",M12+N12,I12+J12))</f>
        <v>13.26</v>
      </c>
      <c r="P12" s="10">
        <f>IF(R12&lt;&gt;"Проверено","",ROUND(D12*O12,2))</f>
        <v>63.65</v>
      </c>
      <c r="Q12" s="8" t="str">
        <f>IF('Исходные'!L12="","",'Исходные'!L12)</f>
        <v>Учебное условие: цены без НДС</v>
      </c>
      <c r="R12" s="8" t="str">
        <f>IF('Исходные'!AA12=0,"",IF('Исходные'!V12&lt;&gt;"Проверено",'Исходные'!V12,IF('Исходные'!W12&lt;&gt;"Проверено",'Исходные'!W12,IF('Исходные'!X12&lt;&gt;"Проверено",'Исходные'!X12,IF('Исходные'!Y12&lt;&gt;"Проверено",'Исходные'!Y12,IF('Исходные'!Z12&lt;&gt;"Проверено",'Исходные'!Z12,"Проверено"))))))</f>
        <v>Проверено</v>
      </c>
    </row>
    <row r="13" ht="64" customHeight="1" spans="1:18" x14ac:dyDescent="0.25">
      <c r="A13" s="8" t="str">
        <f>IF('Исходные'!A13="","",'Исходные'!A13)</f>
        <v>01.7.03.01-0001</v>
      </c>
      <c r="B13" s="8" t="str">
        <f>IF('Исходные'!B13="","",'Исходные'!B13)</f>
        <v>Вода</v>
      </c>
      <c r="C13" s="8" t="str">
        <f>IF('Исходные'!C13="","",'Исходные'!C13)</f>
        <v>м3</v>
      </c>
      <c r="D13" s="6">
        <f>IF('Исходные'!D13="","",'Исходные'!D13)</f>
        <v>0.18430000000000002</v>
      </c>
      <c r="E13" s="8" t="str">
        <f>IF('Исходные'!E13="","",'Исходные'!E13)</f>
        <v>Вода</v>
      </c>
      <c r="F13" s="8" t="str">
        <f>IF('Исходные'!F13="","",'Исходные'!F13)</f>
        <v>Отпускная</v>
      </c>
      <c r="G13" s="10">
        <f>IF('Исходные'!G13="","",'Исходные'!G13)</f>
        <v>40</v>
      </c>
      <c r="H13" s="10" t="str">
        <f>IF('Исходные'!H13="","",'Исходные'!H13)</f>
        <v/>
      </c>
      <c r="I13" s="10" t="str">
        <f>IF('Исходные'!I13="","",'Исходные'!I13)</f>
        <v/>
      </c>
      <c r="J13" s="10" t="str">
        <f>IF('Исходные'!J13="","",'Исходные'!J13)</f>
        <v/>
      </c>
      <c r="K13" s="8" t="str">
        <f>IF('Исходные'!K13="","",'Исходные'!K13)</f>
        <v/>
      </c>
      <c r="L13" s="11" t="str">
        <f>IF(R13&lt;&gt;"Проверено","",IF(E13="Материал",'Инструкция'!$B$21,IF(E13="Металлоконструкция",'Инструкция'!$B$22,IF(E13="Оборудование",'Инструкция'!$B$23,"Не начисляются"))))</f>
        <v>Не начисляются</v>
      </c>
      <c r="M13" s="10">
        <f>IF(R13&lt;&gt;"Проверено","",IF(F13="Отпускная",G13+H13,""))</f>
        <v>40</v>
      </c>
      <c r="N13" s="10">
        <f>IF(R13&lt;&gt;"Проверено","",IF(OR(F13="Сметная",L13="Не начисляются"),0,ROUND(M13*L13/100,2)))</f>
        <v>0</v>
      </c>
      <c r="O13" s="10">
        <f>IF(R13&lt;&gt;"Проверено","",IF(F13="Отпускная",M13+N13,I13+J13))</f>
        <v>40</v>
      </c>
      <c r="P13" s="10">
        <f>IF(R13&lt;&gt;"Проверено","",ROUND(D13*O13,2))</f>
        <v>7.37</v>
      </c>
      <c r="Q13" s="8" t="str">
        <f>IF('Исходные'!L13="","",'Исходные'!L13)</f>
        <v>Учебное условие: цена без НДС</v>
      </c>
      <c r="R13" s="8" t="str">
        <f>IF('Исходные'!AA13=0,"",IF('Исходные'!V13&lt;&gt;"Проверено",'Исходные'!V13,IF('Исходные'!W13&lt;&gt;"Проверено",'Исходные'!W13,IF('Исходные'!X13&lt;&gt;"Проверено",'Исходные'!X13,IF('Исходные'!Y13&lt;&gt;"Проверено",'Исходные'!Y13,IF('Исходные'!Z13&lt;&gt;"Проверено",'Исходные'!Z13,"Проверено"))))))</f>
        <v>Проверено</v>
      </c>
    </row>
    <row r="14" ht="64" customHeight="1" spans="1:18" x14ac:dyDescent="0.25">
      <c r="A14" s="8" t="str">
        <f>IF('Исходные'!A14="","",'Исходные'!A14)</f>
        <v/>
      </c>
      <c r="B14" s="8" t="str">
        <f>IF('Исходные'!B14="","",'Исходные'!B14)</f>
        <v/>
      </c>
      <c r="C14" s="8" t="str">
        <f>IF('Исходные'!C14="","",'Исходные'!C14)</f>
        <v/>
      </c>
      <c r="D14" s="6" t="str">
        <f>IF('Исходные'!D14="","",'Исходные'!D14)</f>
        <v/>
      </c>
      <c r="E14" s="8" t="str">
        <f>IF('Исходные'!E14="","",'Исходные'!E14)</f>
        <v/>
      </c>
      <c r="F14" s="8" t="str">
        <f>IF('Исходные'!F14="","",'Исходные'!F14)</f>
        <v/>
      </c>
      <c r="G14" s="10" t="str">
        <f>IF('Исходные'!G14="","",'Исходные'!G14)</f>
        <v/>
      </c>
      <c r="H14" s="10" t="str">
        <f>IF('Исходные'!H14="","",'Исходные'!H14)</f>
        <v/>
      </c>
      <c r="I14" s="10" t="str">
        <f>IF('Исходные'!I14="","",'Исходные'!I14)</f>
        <v/>
      </c>
      <c r="J14" s="10" t="str">
        <f>IF('Исходные'!J14="","",'Исходные'!J14)</f>
        <v/>
      </c>
      <c r="K14" s="8" t="str">
        <f>IF('Исходные'!K14="","",'Исходные'!K14)</f>
        <v/>
      </c>
      <c r="L14" s="11" t="str">
        <f>IF(R14&lt;&gt;"Проверено","",IF(E14="Материал",'Инструкция'!$B$21,IF(E14="Металлоконструкция",'Инструкция'!$B$22,IF(E14="Оборудование",'Инструкция'!$B$23,"Не начисляются"))))</f>
        <v/>
      </c>
      <c r="M14" s="10" t="str">
        <f>IF(R14&lt;&gt;"Проверено","",IF(F14="Отпускная",G14+H14,""))</f>
        <v/>
      </c>
      <c r="N14" s="10" t="str">
        <f>IF(R14&lt;&gt;"Проверено","",IF(OR(F14="Сметная",L14="Не начисляются"),0,ROUND(M14*L14/100,2)))</f>
        <v/>
      </c>
      <c r="O14" s="10" t="str">
        <f>IF(R14&lt;&gt;"Проверено","",IF(F14="Отпускная",M14+N14,I14+J14))</f>
        <v/>
      </c>
      <c r="P14" s="10" t="str">
        <f>IF(R14&lt;&gt;"Проверено","",ROUND(D14*O14,2))</f>
        <v/>
      </c>
      <c r="Q14" s="8" t="str">
        <f>IF('Исходные'!L14="","",'Исходные'!L14)</f>
        <v/>
      </c>
      <c r="R14" s="8" t="str">
        <f>IF('Исходные'!AA14=0,"",IF('Исходные'!V14&lt;&gt;"Проверено",'Исходные'!V14,IF('Исходные'!W14&lt;&gt;"Проверено",'Исходные'!W14,IF('Исходные'!X14&lt;&gt;"Проверено",'Исходные'!X14,IF('Исходные'!Y14&lt;&gt;"Проверено",'Исходные'!Y14,IF('Исходные'!Z14&lt;&gt;"Проверено",'Исходные'!Z14,"Проверено"))))))</f>
        <v/>
      </c>
    </row>
    <row r="15" ht="64" customHeight="1" spans="1:18" x14ac:dyDescent="0.25">
      <c r="A15" s="8" t="str">
        <f>IF('Исходные'!A15="","",'Исходные'!A15)</f>
        <v/>
      </c>
      <c r="B15" s="8" t="str">
        <f>IF('Исходные'!B15="","",'Исходные'!B15)</f>
        <v/>
      </c>
      <c r="C15" s="8" t="str">
        <f>IF('Исходные'!C15="","",'Исходные'!C15)</f>
        <v/>
      </c>
      <c r="D15" s="6" t="str">
        <f>IF('Исходные'!D15="","",'Исходные'!D15)</f>
        <v/>
      </c>
      <c r="E15" s="8" t="str">
        <f>IF('Исходные'!E15="","",'Исходные'!E15)</f>
        <v/>
      </c>
      <c r="F15" s="8" t="str">
        <f>IF('Исходные'!F15="","",'Исходные'!F15)</f>
        <v/>
      </c>
      <c r="G15" s="10" t="str">
        <f>IF('Исходные'!G15="","",'Исходные'!G15)</f>
        <v/>
      </c>
      <c r="H15" s="10" t="str">
        <f>IF('Исходные'!H15="","",'Исходные'!H15)</f>
        <v/>
      </c>
      <c r="I15" s="10" t="str">
        <f>IF('Исходные'!I15="","",'Исходные'!I15)</f>
        <v/>
      </c>
      <c r="J15" s="10" t="str">
        <f>IF('Исходные'!J15="","",'Исходные'!J15)</f>
        <v/>
      </c>
      <c r="K15" s="8" t="str">
        <f>IF('Исходные'!K15="","",'Исходные'!K15)</f>
        <v/>
      </c>
      <c r="L15" s="11" t="str">
        <f>IF(R15&lt;&gt;"Проверено","",IF(E15="Материал",'Инструкция'!$B$21,IF(E15="Металлоконструкция",'Инструкция'!$B$22,IF(E15="Оборудование",'Инструкция'!$B$23,"Не начисляются"))))</f>
        <v/>
      </c>
      <c r="M15" s="10" t="str">
        <f>IF(R15&lt;&gt;"Проверено","",IF(F15="Отпускная",G15+H15,""))</f>
        <v/>
      </c>
      <c r="N15" s="10" t="str">
        <f>IF(R15&lt;&gt;"Проверено","",IF(OR(F15="Сметная",L15="Не начисляются"),0,ROUND(M15*L15/100,2)))</f>
        <v/>
      </c>
      <c r="O15" s="10" t="str">
        <f>IF(R15&lt;&gt;"Проверено","",IF(F15="Отпускная",M15+N15,I15+J15))</f>
        <v/>
      </c>
      <c r="P15" s="10" t="str">
        <f>IF(R15&lt;&gt;"Проверено","",ROUND(D15*O15,2))</f>
        <v/>
      </c>
      <c r="Q15" s="8" t="str">
        <f>IF('Исходные'!L15="","",'Исходные'!L15)</f>
        <v/>
      </c>
      <c r="R15" s="8" t="str">
        <f>IF('Исходные'!AA15=0,"",IF('Исходные'!V15&lt;&gt;"Проверено",'Исходные'!V15,IF('Исходные'!W15&lt;&gt;"Проверено",'Исходные'!W15,IF('Исходные'!X15&lt;&gt;"Проверено",'Исходные'!X15,IF('Исходные'!Y15&lt;&gt;"Проверено",'Исходные'!Y15,IF('Исходные'!Z15&lt;&gt;"Проверено",'Исходные'!Z15,"Проверено"))))))</f>
        <v/>
      </c>
    </row>
    <row r="16" ht="64" customHeight="1" spans="1:18" x14ac:dyDescent="0.25">
      <c r="A16" s="8" t="str">
        <f>IF('Исходные'!A16="","",'Исходные'!A16)</f>
        <v/>
      </c>
      <c r="B16" s="8" t="str">
        <f>IF('Исходные'!B16="","",'Исходные'!B16)</f>
        <v/>
      </c>
      <c r="C16" s="8" t="str">
        <f>IF('Исходные'!C16="","",'Исходные'!C16)</f>
        <v/>
      </c>
      <c r="D16" s="6" t="str">
        <f>IF('Исходные'!D16="","",'Исходные'!D16)</f>
        <v/>
      </c>
      <c r="E16" s="8" t="str">
        <f>IF('Исходные'!E16="","",'Исходные'!E16)</f>
        <v/>
      </c>
      <c r="F16" s="8" t="str">
        <f>IF('Исходные'!F16="","",'Исходные'!F16)</f>
        <v/>
      </c>
      <c r="G16" s="10" t="str">
        <f>IF('Исходные'!G16="","",'Исходные'!G16)</f>
        <v/>
      </c>
      <c r="H16" s="10" t="str">
        <f>IF('Исходные'!H16="","",'Исходные'!H16)</f>
        <v/>
      </c>
      <c r="I16" s="10" t="str">
        <f>IF('Исходные'!I16="","",'Исходные'!I16)</f>
        <v/>
      </c>
      <c r="J16" s="10" t="str">
        <f>IF('Исходные'!J16="","",'Исходные'!J16)</f>
        <v/>
      </c>
      <c r="K16" s="8" t="str">
        <f>IF('Исходные'!K16="","",'Исходные'!K16)</f>
        <v/>
      </c>
      <c r="L16" s="11" t="str">
        <f>IF(R16&lt;&gt;"Проверено","",IF(E16="Материал",'Инструкция'!$B$21,IF(E16="Металлоконструкция",'Инструкция'!$B$22,IF(E16="Оборудование",'Инструкция'!$B$23,"Не начисляются"))))</f>
        <v/>
      </c>
      <c r="M16" s="10" t="str">
        <f>IF(R16&lt;&gt;"Проверено","",IF(F16="Отпускная",G16+H16,""))</f>
        <v/>
      </c>
      <c r="N16" s="10" t="str">
        <f>IF(R16&lt;&gt;"Проверено","",IF(OR(F16="Сметная",L16="Не начисляются"),0,ROUND(M16*L16/100,2)))</f>
        <v/>
      </c>
      <c r="O16" s="10" t="str">
        <f>IF(R16&lt;&gt;"Проверено","",IF(F16="Отпускная",M16+N16,I16+J16))</f>
        <v/>
      </c>
      <c r="P16" s="10" t="str">
        <f>IF(R16&lt;&gt;"Проверено","",ROUND(D16*O16,2))</f>
        <v/>
      </c>
      <c r="Q16" s="8" t="str">
        <f>IF('Исходные'!L16="","",'Исходные'!L16)</f>
        <v/>
      </c>
      <c r="R16" s="8" t="str">
        <f>IF('Исходные'!AA16=0,"",IF('Исходные'!V16&lt;&gt;"Проверено",'Исходные'!V16,IF('Исходные'!W16&lt;&gt;"Проверено",'Исходные'!W16,IF('Исходные'!X16&lt;&gt;"Проверено",'Исходные'!X16,IF('Исходные'!Y16&lt;&gt;"Проверено",'Исходные'!Y16,IF('Исходные'!Z16&lt;&gt;"Проверено",'Исходные'!Z16,"Проверено"))))))</f>
        <v/>
      </c>
    </row>
    <row r="17" ht="64" customHeight="1" spans="1:18" x14ac:dyDescent="0.25">
      <c r="A17" s="8" t="str">
        <f>IF('Исходные'!A17="","",'Исходные'!A17)</f>
        <v/>
      </c>
      <c r="B17" s="8" t="str">
        <f>IF('Исходные'!B17="","",'Исходные'!B17)</f>
        <v/>
      </c>
      <c r="C17" s="8" t="str">
        <f>IF('Исходные'!C17="","",'Исходные'!C17)</f>
        <v/>
      </c>
      <c r="D17" s="6" t="str">
        <f>IF('Исходные'!D17="","",'Исходные'!D17)</f>
        <v/>
      </c>
      <c r="E17" s="8" t="str">
        <f>IF('Исходные'!E17="","",'Исходные'!E17)</f>
        <v/>
      </c>
      <c r="F17" s="8" t="str">
        <f>IF('Исходные'!F17="","",'Исходные'!F17)</f>
        <v/>
      </c>
      <c r="G17" s="10" t="str">
        <f>IF('Исходные'!G17="","",'Исходные'!G17)</f>
        <v/>
      </c>
      <c r="H17" s="10" t="str">
        <f>IF('Исходные'!H17="","",'Исходные'!H17)</f>
        <v/>
      </c>
      <c r="I17" s="10" t="str">
        <f>IF('Исходные'!I17="","",'Исходные'!I17)</f>
        <v/>
      </c>
      <c r="J17" s="10" t="str">
        <f>IF('Исходные'!J17="","",'Исходные'!J17)</f>
        <v/>
      </c>
      <c r="K17" s="8" t="str">
        <f>IF('Исходные'!K17="","",'Исходные'!K17)</f>
        <v/>
      </c>
      <c r="L17" s="11" t="str">
        <f>IF(R17&lt;&gt;"Проверено","",IF(E17="Материал",'Инструкция'!$B$21,IF(E17="Металлоконструкция",'Инструкция'!$B$22,IF(E17="Оборудование",'Инструкция'!$B$23,"Не начисляются"))))</f>
        <v/>
      </c>
      <c r="M17" s="10" t="str">
        <f>IF(R17&lt;&gt;"Проверено","",IF(F17="Отпускная",G17+H17,""))</f>
        <v/>
      </c>
      <c r="N17" s="10" t="str">
        <f>IF(R17&lt;&gt;"Проверено","",IF(OR(F17="Сметная",L17="Не начисляются"),0,ROUND(M17*L17/100,2)))</f>
        <v/>
      </c>
      <c r="O17" s="10" t="str">
        <f>IF(R17&lt;&gt;"Проверено","",IF(F17="Отпускная",M17+N17,I17+J17))</f>
        <v/>
      </c>
      <c r="P17" s="10" t="str">
        <f>IF(R17&lt;&gt;"Проверено","",ROUND(D17*O17,2))</f>
        <v/>
      </c>
      <c r="Q17" s="8" t="str">
        <f>IF('Исходные'!L17="","",'Исходные'!L17)</f>
        <v/>
      </c>
      <c r="R17" s="8" t="str">
        <f>IF('Исходные'!AA17=0,"",IF('Исходные'!V17&lt;&gt;"Проверено",'Исходные'!V17,IF('Исходные'!W17&lt;&gt;"Проверено",'Исходные'!W17,IF('Исходные'!X17&lt;&gt;"Проверено",'Исходные'!X17,IF('Исходные'!Y17&lt;&gt;"Проверено",'Исходные'!Y17,IF('Исходные'!Z17&lt;&gt;"Проверено",'Исходные'!Z17,"Проверено"))))))</f>
        <v/>
      </c>
    </row>
    <row r="18" ht="64" customHeight="1" spans="1:18" x14ac:dyDescent="0.25">
      <c r="A18" s="8" t="str">
        <f>IF('Исходные'!A18="","",'Исходные'!A18)</f>
        <v/>
      </c>
      <c r="B18" s="8" t="str">
        <f>IF('Исходные'!B18="","",'Исходные'!B18)</f>
        <v/>
      </c>
      <c r="C18" s="8" t="str">
        <f>IF('Исходные'!C18="","",'Исходные'!C18)</f>
        <v/>
      </c>
      <c r="D18" s="6" t="str">
        <f>IF('Исходные'!D18="","",'Исходные'!D18)</f>
        <v/>
      </c>
      <c r="E18" s="8" t="str">
        <f>IF('Исходные'!E18="","",'Исходные'!E18)</f>
        <v/>
      </c>
      <c r="F18" s="8" t="str">
        <f>IF('Исходные'!F18="","",'Исходные'!F18)</f>
        <v/>
      </c>
      <c r="G18" s="10" t="str">
        <f>IF('Исходные'!G18="","",'Исходные'!G18)</f>
        <v/>
      </c>
      <c r="H18" s="10" t="str">
        <f>IF('Исходные'!H18="","",'Исходные'!H18)</f>
        <v/>
      </c>
      <c r="I18" s="10" t="str">
        <f>IF('Исходные'!I18="","",'Исходные'!I18)</f>
        <v/>
      </c>
      <c r="J18" s="10" t="str">
        <f>IF('Исходные'!J18="","",'Исходные'!J18)</f>
        <v/>
      </c>
      <c r="K18" s="8" t="str">
        <f>IF('Исходные'!K18="","",'Исходные'!K18)</f>
        <v/>
      </c>
      <c r="L18" s="11" t="str">
        <f>IF(R18&lt;&gt;"Проверено","",IF(E18="Материал",'Инструкция'!$B$21,IF(E18="Металлоконструкция",'Инструкция'!$B$22,IF(E18="Оборудование",'Инструкция'!$B$23,"Не начисляются"))))</f>
        <v/>
      </c>
      <c r="M18" s="10" t="str">
        <f>IF(R18&lt;&gt;"Проверено","",IF(F18="Отпускная",G18+H18,""))</f>
        <v/>
      </c>
      <c r="N18" s="10" t="str">
        <f>IF(R18&lt;&gt;"Проверено","",IF(OR(F18="Сметная",L18="Не начисляются"),0,ROUND(M18*L18/100,2)))</f>
        <v/>
      </c>
      <c r="O18" s="10" t="str">
        <f>IF(R18&lt;&gt;"Проверено","",IF(F18="Отпускная",M18+N18,I18+J18))</f>
        <v/>
      </c>
      <c r="P18" s="10" t="str">
        <f>IF(R18&lt;&gt;"Проверено","",ROUND(D18*O18,2))</f>
        <v/>
      </c>
      <c r="Q18" s="8" t="str">
        <f>IF('Исходные'!L18="","",'Исходные'!L18)</f>
        <v/>
      </c>
      <c r="R18" s="8" t="str">
        <f>IF('Исходные'!AA18=0,"",IF('Исходные'!V18&lt;&gt;"Проверено",'Исходные'!V18,IF('Исходные'!W18&lt;&gt;"Проверено",'Исходные'!W18,IF('Исходные'!X18&lt;&gt;"Проверено",'Исходные'!X18,IF('Исходные'!Y18&lt;&gt;"Проверено",'Исходные'!Y18,IF('Исходные'!Z18&lt;&gt;"Проверено",'Исходные'!Z18,"Проверено"))))))</f>
        <v/>
      </c>
    </row>
    <row r="19" ht="64" customHeight="1" spans="1:18" x14ac:dyDescent="0.25">
      <c r="A19" s="8" t="str">
        <f>IF('Исходные'!A19="","",'Исходные'!A19)</f>
        <v/>
      </c>
      <c r="B19" s="8" t="str">
        <f>IF('Исходные'!B19="","",'Исходные'!B19)</f>
        <v/>
      </c>
      <c r="C19" s="8" t="str">
        <f>IF('Исходные'!C19="","",'Исходные'!C19)</f>
        <v/>
      </c>
      <c r="D19" s="6" t="str">
        <f>IF('Исходные'!D19="","",'Исходные'!D19)</f>
        <v/>
      </c>
      <c r="E19" s="8" t="str">
        <f>IF('Исходные'!E19="","",'Исходные'!E19)</f>
        <v/>
      </c>
      <c r="F19" s="8" t="str">
        <f>IF('Исходные'!F19="","",'Исходные'!F19)</f>
        <v/>
      </c>
      <c r="G19" s="10" t="str">
        <f>IF('Исходные'!G19="","",'Исходные'!G19)</f>
        <v/>
      </c>
      <c r="H19" s="10" t="str">
        <f>IF('Исходные'!H19="","",'Исходные'!H19)</f>
        <v/>
      </c>
      <c r="I19" s="10" t="str">
        <f>IF('Исходные'!I19="","",'Исходные'!I19)</f>
        <v/>
      </c>
      <c r="J19" s="10" t="str">
        <f>IF('Исходные'!J19="","",'Исходные'!J19)</f>
        <v/>
      </c>
      <c r="K19" s="8" t="str">
        <f>IF('Исходные'!K19="","",'Исходные'!K19)</f>
        <v/>
      </c>
      <c r="L19" s="11" t="str">
        <f>IF(R19&lt;&gt;"Проверено","",IF(E19="Материал",'Инструкция'!$B$21,IF(E19="Металлоконструкция",'Инструкция'!$B$22,IF(E19="Оборудование",'Инструкция'!$B$23,"Не начисляются"))))</f>
        <v/>
      </c>
      <c r="M19" s="10" t="str">
        <f>IF(R19&lt;&gt;"Проверено","",IF(F19="Отпускная",G19+H19,""))</f>
        <v/>
      </c>
      <c r="N19" s="10" t="str">
        <f>IF(R19&lt;&gt;"Проверено","",IF(OR(F19="Сметная",L19="Не начисляются"),0,ROUND(M19*L19/100,2)))</f>
        <v/>
      </c>
      <c r="O19" s="10" t="str">
        <f>IF(R19&lt;&gt;"Проверено","",IF(F19="Отпускная",M19+N19,I19+J19))</f>
        <v/>
      </c>
      <c r="P19" s="10" t="str">
        <f>IF(R19&lt;&gt;"Проверено","",ROUND(D19*O19,2))</f>
        <v/>
      </c>
      <c r="Q19" s="8" t="str">
        <f>IF('Исходные'!L19="","",'Исходные'!L19)</f>
        <v/>
      </c>
      <c r="R19" s="8" t="str">
        <f>IF('Исходные'!AA19=0,"",IF('Исходные'!V19&lt;&gt;"Проверено",'Исходные'!V19,IF('Исходные'!W19&lt;&gt;"Проверено",'Исходные'!W19,IF('Исходные'!X19&lt;&gt;"Проверено",'Исходные'!X19,IF('Исходные'!Y19&lt;&gt;"Проверено",'Исходные'!Y19,IF('Исходные'!Z19&lt;&gt;"Проверено",'Исходные'!Z19,"Проверено"))))))</f>
        <v/>
      </c>
    </row>
    <row r="20" ht="64" customHeight="1" spans="1:18" x14ac:dyDescent="0.25">
      <c r="A20" s="8" t="str">
        <f>IF('Исходные'!A20="","",'Исходные'!A20)</f>
        <v/>
      </c>
      <c r="B20" s="8" t="str">
        <f>IF('Исходные'!B20="","",'Исходные'!B20)</f>
        <v/>
      </c>
      <c r="C20" s="8" t="str">
        <f>IF('Исходные'!C20="","",'Исходные'!C20)</f>
        <v/>
      </c>
      <c r="D20" s="6" t="str">
        <f>IF('Исходные'!D20="","",'Исходные'!D20)</f>
        <v/>
      </c>
      <c r="E20" s="8" t="str">
        <f>IF('Исходные'!E20="","",'Исходные'!E20)</f>
        <v/>
      </c>
      <c r="F20" s="8" t="str">
        <f>IF('Исходные'!F20="","",'Исходные'!F20)</f>
        <v/>
      </c>
      <c r="G20" s="10" t="str">
        <f>IF('Исходные'!G20="","",'Исходные'!G20)</f>
        <v/>
      </c>
      <c r="H20" s="10" t="str">
        <f>IF('Исходные'!H20="","",'Исходные'!H20)</f>
        <v/>
      </c>
      <c r="I20" s="10" t="str">
        <f>IF('Исходные'!I20="","",'Исходные'!I20)</f>
        <v/>
      </c>
      <c r="J20" s="10" t="str">
        <f>IF('Исходные'!J20="","",'Исходные'!J20)</f>
        <v/>
      </c>
      <c r="K20" s="8" t="str">
        <f>IF('Исходные'!K20="","",'Исходные'!K20)</f>
        <v/>
      </c>
      <c r="L20" s="11" t="str">
        <f>IF(R20&lt;&gt;"Проверено","",IF(E20="Материал",'Инструкция'!$B$21,IF(E20="Металлоконструкция",'Инструкция'!$B$22,IF(E20="Оборудование",'Инструкция'!$B$23,"Не начисляются"))))</f>
        <v/>
      </c>
      <c r="M20" s="10" t="str">
        <f>IF(R20&lt;&gt;"Проверено","",IF(F20="Отпускная",G20+H20,""))</f>
        <v/>
      </c>
      <c r="N20" s="10" t="str">
        <f>IF(R20&lt;&gt;"Проверено","",IF(OR(F20="Сметная",L20="Не начисляются"),0,ROUND(M20*L20/100,2)))</f>
        <v/>
      </c>
      <c r="O20" s="10" t="str">
        <f>IF(R20&lt;&gt;"Проверено","",IF(F20="Отпускная",M20+N20,I20+J20))</f>
        <v/>
      </c>
      <c r="P20" s="10" t="str">
        <f>IF(R20&lt;&gt;"Проверено","",ROUND(D20*O20,2))</f>
        <v/>
      </c>
      <c r="Q20" s="8" t="str">
        <f>IF('Исходные'!L20="","",'Исходные'!L20)</f>
        <v/>
      </c>
      <c r="R20" s="8" t="str">
        <f>IF('Исходные'!AA20=0,"",IF('Исходные'!V20&lt;&gt;"Проверено",'Исходные'!V20,IF('Исходные'!W20&lt;&gt;"Проверено",'Исходные'!W20,IF('Исходные'!X20&lt;&gt;"Проверено",'Исходные'!X20,IF('Исходные'!Y20&lt;&gt;"Проверено",'Исходные'!Y20,IF('Исходные'!Z20&lt;&gt;"Проверено",'Исходные'!Z20,"Проверено"))))))</f>
        <v/>
      </c>
    </row>
    <row r="21" ht="64" customHeight="1" spans="1:18" x14ac:dyDescent="0.25">
      <c r="A21" s="8" t="str">
        <f>IF('Исходные'!A21="","",'Исходные'!A21)</f>
        <v/>
      </c>
      <c r="B21" s="8" t="str">
        <f>IF('Исходные'!B21="","",'Исходные'!B21)</f>
        <v/>
      </c>
      <c r="C21" s="8" t="str">
        <f>IF('Исходные'!C21="","",'Исходные'!C21)</f>
        <v/>
      </c>
      <c r="D21" s="6" t="str">
        <f>IF('Исходные'!D21="","",'Исходные'!D21)</f>
        <v/>
      </c>
      <c r="E21" s="8" t="str">
        <f>IF('Исходные'!E21="","",'Исходные'!E21)</f>
        <v/>
      </c>
      <c r="F21" s="8" t="str">
        <f>IF('Исходные'!F21="","",'Исходные'!F21)</f>
        <v/>
      </c>
      <c r="G21" s="10" t="str">
        <f>IF('Исходные'!G21="","",'Исходные'!G21)</f>
        <v/>
      </c>
      <c r="H21" s="10" t="str">
        <f>IF('Исходные'!H21="","",'Исходные'!H21)</f>
        <v/>
      </c>
      <c r="I21" s="10" t="str">
        <f>IF('Исходные'!I21="","",'Исходные'!I21)</f>
        <v/>
      </c>
      <c r="J21" s="10" t="str">
        <f>IF('Исходные'!J21="","",'Исходные'!J21)</f>
        <v/>
      </c>
      <c r="K21" s="8" t="str">
        <f>IF('Исходные'!K21="","",'Исходные'!K21)</f>
        <v/>
      </c>
      <c r="L21" s="11" t="str">
        <f>IF(R21&lt;&gt;"Проверено","",IF(E21="Материал",'Инструкция'!$B$21,IF(E21="Металлоконструкция",'Инструкция'!$B$22,IF(E21="Оборудование",'Инструкция'!$B$23,"Не начисляются"))))</f>
        <v/>
      </c>
      <c r="M21" s="10" t="str">
        <f>IF(R21&lt;&gt;"Проверено","",IF(F21="Отпускная",G21+H21,""))</f>
        <v/>
      </c>
      <c r="N21" s="10" t="str">
        <f>IF(R21&lt;&gt;"Проверено","",IF(OR(F21="Сметная",L21="Не начисляются"),0,ROUND(M21*L21/100,2)))</f>
        <v/>
      </c>
      <c r="O21" s="10" t="str">
        <f>IF(R21&lt;&gt;"Проверено","",IF(F21="Отпускная",M21+N21,I21+J21))</f>
        <v/>
      </c>
      <c r="P21" s="10" t="str">
        <f>IF(R21&lt;&gt;"Проверено","",ROUND(D21*O21,2))</f>
        <v/>
      </c>
      <c r="Q21" s="8" t="str">
        <f>IF('Исходные'!L21="","",'Исходные'!L21)</f>
        <v/>
      </c>
      <c r="R21" s="8" t="str">
        <f>IF('Исходные'!AA21=0,"",IF('Исходные'!V21&lt;&gt;"Проверено",'Исходные'!V21,IF('Исходные'!W21&lt;&gt;"Проверено",'Исходные'!W21,IF('Исходные'!X21&lt;&gt;"Проверено",'Исходные'!X21,IF('Исходные'!Y21&lt;&gt;"Проверено",'Исходные'!Y21,IF('Исходные'!Z21&lt;&gt;"Проверено",'Исходные'!Z21,"Проверено"))))))</f>
        <v/>
      </c>
    </row>
    <row r="23" spans="1:18" s="12" customForma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 t="s">
        <v>86</v>
      </c>
      <c r="P23" s="14">
        <f>IF(SUM('Исходные'!AA12:AA21)=0,"",IF(COUNTIF(R12:R21,"Проверено")&lt;&gt;SUM('Исходные'!AA12:AA21),"",SUM(P12:P21)))</f>
        <v>71.02</v>
      </c>
      <c r="Q23" s="13"/>
      <c r="R23" s="15" t="str">
        <f>IF(SUM('Исходные'!AA12:AA21)=0,"Нет данных",IF(COUNTIF(R12:R21,"Проверено")&lt;&gt;SUM('Исходные'!AA12:AA21),"Исправьте строки","Проверено"))</f>
        <v>Проверено</v>
      </c>
    </row>
    <row r="25" ht="32" customHeight="1" spans="1:18" x14ac:dyDescent="0.25">
      <c r="A25" s="2" t="s">
        <v>87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7" ht="32" customHeight="1" spans="1:18" x14ac:dyDescent="0.25">
      <c r="A27" s="2" t="s">
        <v>88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sheetProtection sheet="1" autoFilter="0"/>
  <mergeCells count="4">
    <mergeCell ref="A2:F2"/>
    <mergeCell ref="A4:R4"/>
    <mergeCell ref="A25:R25"/>
    <mergeCell ref="A27:R27"/>
  </mergeCells>
  <conditionalFormatting sqref="R12:R21">
    <cfRule type="expression" dxfId="1" priority="1">
      <formula>AND(R12&lt;&gt;"",R12&lt;&gt;"Проверено")</formula>
    </cfRule>
  </conditionalFormatting>
  <pageMargins left="0.25" right="0.25" top="0.4" bottom="0.4" header="0.2" footer="0.2"/>
  <pageSetup paperSize="8" orientation="landscape" horizontalDpi="4294967295" verticalDpi="4294967295" scale="100" fitToWidth="1" fitToHeight="0" firstPageNumber="1" useFirstPageNumber="1" copies="1"/>
  <headerFooter>
    <oddFooter>Калькуляция ЗСР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5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21" customWidth="1"/>
    <col min="2" max="2" width="30" customWidth="1"/>
    <col min="3" max="3" width="36" customWidth="1"/>
    <col min="4" max="4" width="28" customWidth="1"/>
    <col min="5" max="5" width="30" customWidth="1"/>
    <col min="6" max="6" width="20" customWidth="1"/>
  </cols>
  <sheetData>
    <row r="2" ht="26" customHeight="1" spans="1:6" x14ac:dyDescent="0.25">
      <c r="A2" s="1" t="s">
        <v>89</v>
      </c>
      <c r="B2" s="1"/>
      <c r="C2" s="1"/>
      <c r="D2" s="1"/>
      <c r="E2" s="1"/>
      <c r="F2" s="1"/>
    </row>
    <row r="5" ht="64" customHeight="1" spans="1:6" x14ac:dyDescent="0.25">
      <c r="A5" s="3" t="s">
        <v>90</v>
      </c>
      <c r="B5" s="3" t="s">
        <v>91</v>
      </c>
      <c r="C5" s="3" t="s">
        <v>92</v>
      </c>
      <c r="D5" s="3" t="s">
        <v>40</v>
      </c>
      <c r="E5" s="3" t="s">
        <v>93</v>
      </c>
      <c r="F5" s="3" t="s">
        <v>84</v>
      </c>
    </row>
    <row r="6" spans="1:6" x14ac:dyDescent="0.25">
      <c r="A6" s="8" t="str">
        <f>IF('Расчёт'!A12="","",'Расчёт'!A12)</f>
        <v>01.7.07.12-0024</v>
      </c>
      <c r="B6" s="8" t="str">
        <f>IF('Расчёт'!B12="","",'Расчёт'!B12)</f>
        <v>Плёнка 0,15 мм</v>
      </c>
      <c r="C6" s="8" t="str">
        <f>IF('Расчёт'!R12="","",'Расчёт'!R12)</f>
        <v>Проверено</v>
      </c>
      <c r="D6" s="6">
        <f>IF('Расчёт'!D12="","",'Расчёт'!D12)</f>
        <v>4.800000000000001</v>
      </c>
      <c r="E6" s="10">
        <f>IF('Расчёт'!O12="","",'Расчёт'!O12)</f>
        <v>13.26</v>
      </c>
      <c r="F6" s="10">
        <f>IF('Расчёт'!P12="","",'Расчёт'!P12)</f>
        <v>63.65</v>
      </c>
    </row>
    <row r="7" spans="1:6" x14ac:dyDescent="0.25">
      <c r="A7" s="8" t="str">
        <f>IF('Расчёт'!A13="","",'Расчёт'!A13)</f>
        <v>01.7.03.01-0001</v>
      </c>
      <c r="B7" s="8" t="str">
        <f>IF('Расчёт'!B13="","",'Расчёт'!B13)</f>
        <v>Вода</v>
      </c>
      <c r="C7" s="8" t="str">
        <f>IF('Расчёт'!R13="","",'Расчёт'!R13)</f>
        <v>Проверено</v>
      </c>
      <c r="D7" s="6">
        <f>IF('Расчёт'!D13="","",'Расчёт'!D13)</f>
        <v>0.18430000000000002</v>
      </c>
      <c r="E7" s="10">
        <f>IF('Расчёт'!O13="","",'Расчёт'!O13)</f>
        <v>40</v>
      </c>
      <c r="F7" s="10">
        <f>IF('Расчёт'!P13="","",'Расчёт'!P13)</f>
        <v>7.37</v>
      </c>
    </row>
    <row r="8" spans="1:6" x14ac:dyDescent="0.25">
      <c r="A8" s="8" t="str">
        <f>IF('Расчёт'!A14="","",'Расчёт'!A14)</f>
        <v/>
      </c>
      <c r="B8" s="8" t="str">
        <f>IF('Расчёт'!B14="","",'Расчёт'!B14)</f>
        <v/>
      </c>
      <c r="C8" s="8" t="str">
        <f>IF('Расчёт'!R14="","",'Расчёт'!R14)</f>
        <v/>
      </c>
      <c r="D8" s="6" t="str">
        <f>IF('Расчёт'!D14="","",'Расчёт'!D14)</f>
        <v/>
      </c>
      <c r="E8" s="10" t="str">
        <f>IF('Расчёт'!O14="","",'Расчёт'!O14)</f>
        <v/>
      </c>
      <c r="F8" s="10" t="str">
        <f>IF('Расчёт'!P14="","",'Расчёт'!P14)</f>
        <v/>
      </c>
    </row>
    <row r="9" spans="1:6" x14ac:dyDescent="0.25">
      <c r="A9" s="8" t="str">
        <f>IF('Расчёт'!A15="","",'Расчёт'!A15)</f>
        <v/>
      </c>
      <c r="B9" s="8" t="str">
        <f>IF('Расчёт'!B15="","",'Расчёт'!B15)</f>
        <v/>
      </c>
      <c r="C9" s="8" t="str">
        <f>IF('Расчёт'!R15="","",'Расчёт'!R15)</f>
        <v/>
      </c>
      <c r="D9" s="6" t="str">
        <f>IF('Расчёт'!D15="","",'Расчёт'!D15)</f>
        <v/>
      </c>
      <c r="E9" s="10" t="str">
        <f>IF('Расчёт'!O15="","",'Расчёт'!O15)</f>
        <v/>
      </c>
      <c r="F9" s="10" t="str">
        <f>IF('Расчёт'!P15="","",'Расчёт'!P15)</f>
        <v/>
      </c>
    </row>
    <row r="10" spans="1:6" x14ac:dyDescent="0.25">
      <c r="A10" s="8" t="str">
        <f>IF('Расчёт'!A16="","",'Расчёт'!A16)</f>
        <v/>
      </c>
      <c r="B10" s="8" t="str">
        <f>IF('Расчёт'!B16="","",'Расчёт'!B16)</f>
        <v/>
      </c>
      <c r="C10" s="8" t="str">
        <f>IF('Расчёт'!R16="","",'Расчёт'!R16)</f>
        <v/>
      </c>
      <c r="D10" s="6" t="str">
        <f>IF('Расчёт'!D16="","",'Расчёт'!D16)</f>
        <v/>
      </c>
      <c r="E10" s="10" t="str">
        <f>IF('Расчёт'!O16="","",'Расчёт'!O16)</f>
        <v/>
      </c>
      <c r="F10" s="10" t="str">
        <f>IF('Расчёт'!P16="","",'Расчёт'!P16)</f>
        <v/>
      </c>
    </row>
    <row r="11" spans="1:6" x14ac:dyDescent="0.25">
      <c r="A11" s="8" t="str">
        <f>IF('Расчёт'!A17="","",'Расчёт'!A17)</f>
        <v/>
      </c>
      <c r="B11" s="8" t="str">
        <f>IF('Расчёт'!B17="","",'Расчёт'!B17)</f>
        <v/>
      </c>
      <c r="C11" s="8" t="str">
        <f>IF('Расчёт'!R17="","",'Расчёт'!R17)</f>
        <v/>
      </c>
      <c r="D11" s="6" t="str">
        <f>IF('Расчёт'!D17="","",'Расчёт'!D17)</f>
        <v/>
      </c>
      <c r="E11" s="10" t="str">
        <f>IF('Расчёт'!O17="","",'Расчёт'!O17)</f>
        <v/>
      </c>
      <c r="F11" s="10" t="str">
        <f>IF('Расчёт'!P17="","",'Расчёт'!P17)</f>
        <v/>
      </c>
    </row>
    <row r="12" spans="1:6" x14ac:dyDescent="0.25">
      <c r="A12" s="8" t="str">
        <f>IF('Расчёт'!A18="","",'Расчёт'!A18)</f>
        <v/>
      </c>
      <c r="B12" s="8" t="str">
        <f>IF('Расчёт'!B18="","",'Расчёт'!B18)</f>
        <v/>
      </c>
      <c r="C12" s="8" t="str">
        <f>IF('Расчёт'!R18="","",'Расчёт'!R18)</f>
        <v/>
      </c>
      <c r="D12" s="6" t="str">
        <f>IF('Расчёт'!D18="","",'Расчёт'!D18)</f>
        <v/>
      </c>
      <c r="E12" s="10" t="str">
        <f>IF('Расчёт'!O18="","",'Расчёт'!O18)</f>
        <v/>
      </c>
      <c r="F12" s="10" t="str">
        <f>IF('Расчёт'!P18="","",'Расчёт'!P18)</f>
        <v/>
      </c>
    </row>
    <row r="13" spans="1:6" x14ac:dyDescent="0.25">
      <c r="A13" s="8" t="str">
        <f>IF('Расчёт'!A19="","",'Расчёт'!A19)</f>
        <v/>
      </c>
      <c r="B13" s="8" t="str">
        <f>IF('Расчёт'!B19="","",'Расчёт'!B19)</f>
        <v/>
      </c>
      <c r="C13" s="8" t="str">
        <f>IF('Расчёт'!R19="","",'Расчёт'!R19)</f>
        <v/>
      </c>
      <c r="D13" s="6" t="str">
        <f>IF('Расчёт'!D19="","",'Расчёт'!D19)</f>
        <v/>
      </c>
      <c r="E13" s="10" t="str">
        <f>IF('Расчёт'!O19="","",'Расчёт'!O19)</f>
        <v/>
      </c>
      <c r="F13" s="10" t="str">
        <f>IF('Расчёт'!P19="","",'Расчёт'!P19)</f>
        <v/>
      </c>
    </row>
    <row r="14" spans="1:6" x14ac:dyDescent="0.25">
      <c r="A14" s="8" t="str">
        <f>IF('Расчёт'!A20="","",'Расчёт'!A20)</f>
        <v/>
      </c>
      <c r="B14" s="8" t="str">
        <f>IF('Расчёт'!B20="","",'Расчёт'!B20)</f>
        <v/>
      </c>
      <c r="C14" s="8" t="str">
        <f>IF('Расчёт'!R20="","",'Расчёт'!R20)</f>
        <v/>
      </c>
      <c r="D14" s="6" t="str">
        <f>IF('Расчёт'!D20="","",'Расчёт'!D20)</f>
        <v/>
      </c>
      <c r="E14" s="10" t="str">
        <f>IF('Расчёт'!O20="","",'Расчёт'!O20)</f>
        <v/>
      </c>
      <c r="F14" s="10" t="str">
        <f>IF('Расчёт'!P20="","",'Расчёт'!P20)</f>
        <v/>
      </c>
    </row>
    <row r="15" spans="1:6" x14ac:dyDescent="0.25">
      <c r="A15" s="8" t="str">
        <f>IF('Расчёт'!A21="","",'Расчёт'!A21)</f>
        <v/>
      </c>
      <c r="B15" s="8" t="str">
        <f>IF('Расчёт'!B21="","",'Расчёт'!B21)</f>
        <v/>
      </c>
      <c r="C15" s="8" t="str">
        <f>IF('Расчёт'!R21="","",'Расчёт'!R21)</f>
        <v/>
      </c>
      <c r="D15" s="6" t="str">
        <f>IF('Расчёт'!D21="","",'Расчёт'!D21)</f>
        <v/>
      </c>
      <c r="E15" s="10" t="str">
        <f>IF('Расчёт'!O21="","",'Расчёт'!O21)</f>
        <v/>
      </c>
      <c r="F15" s="10" t="str">
        <f>IF('Расчёт'!P21="","",'Расчёт'!P21)</f>
        <v/>
      </c>
    </row>
    <row r="17" spans="1:2" x14ac:dyDescent="0.25">
      <c r="A17" s="2" t="s">
        <v>94</v>
      </c>
      <c r="B17" s="8">
        <f>SUM('Исходные'!AA12:AA21)</f>
        <v>2</v>
      </c>
    </row>
    <row r="18" spans="1:2" x14ac:dyDescent="0.25">
      <c r="A18" s="2" t="s">
        <v>95</v>
      </c>
      <c r="B18" s="8">
        <f>COUNTIF('Расчёт'!R12:R21,"Проверено")</f>
        <v>2</v>
      </c>
    </row>
    <row r="19" spans="1:2" x14ac:dyDescent="0.25">
      <c r="A19" s="2" t="s">
        <v>96</v>
      </c>
      <c r="B19" s="8">
        <f>B17-B18</f>
        <v>0</v>
      </c>
    </row>
    <row r="21" spans="1:2" x14ac:dyDescent="0.25">
      <c r="A21" s="2" t="s">
        <v>86</v>
      </c>
      <c r="B21" s="10">
        <f>IF('Расчёт'!P23="","",'Расчёт'!P23)</f>
        <v>71.02</v>
      </c>
    </row>
    <row r="23" ht="32" customHeight="1" spans="1:6" x14ac:dyDescent="0.25">
      <c r="A23" s="2" t="s">
        <v>97</v>
      </c>
      <c r="B23" s="2"/>
      <c r="C23" s="2"/>
      <c r="D23" s="2"/>
      <c r="E23" s="2"/>
      <c r="F23" s="2"/>
    </row>
    <row r="25" ht="32" customHeight="1" spans="1:6" x14ac:dyDescent="0.25">
      <c r="A25" s="2" t="s">
        <v>98</v>
      </c>
      <c r="B25" s="2"/>
      <c r="C25" s="2"/>
      <c r="D25" s="2"/>
      <c r="E25" s="2"/>
      <c r="F25" s="2"/>
    </row>
  </sheetData>
  <sheetProtection sheet="1" autoFilter="0"/>
  <mergeCells count="3">
    <mergeCell ref="A2:F2"/>
    <mergeCell ref="A23:F23"/>
    <mergeCell ref="A25:F25"/>
  </mergeCells>
  <pageMargins left="0.25" right="0.25" top="0.4" bottom="0.4" header="0.2" footer="0.2"/>
  <pageSetup paperSize="8" orientation="landscape" horizontalDpi="4294967295" verticalDpi="4294967295" scale="100" fitToWidth="1" fitToHeight="0" firstPageNumber="1" useFirstPageNumber="1" copies="1"/>
  <headerFooter>
    <oddFooter>Калькуляция ЗСР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40" customWidth="1"/>
    <col min="2" max="2" width="70" customWidth="1"/>
    <col min="3" max="3" width="72" customWidth="1"/>
    <col min="4" max="4" width="18" customWidth="1"/>
    <col min="5" max="5" width="24" customWidth="1"/>
    <col min="6" max="6" width="18" customWidth="1"/>
  </cols>
  <sheetData>
    <row r="2" ht="26" customHeight="1" spans="1:6" x14ac:dyDescent="0.25">
      <c r="A2" s="1" t="s">
        <v>99</v>
      </c>
      <c r="B2" s="1"/>
      <c r="C2" s="1"/>
      <c r="D2" s="1"/>
      <c r="E2" s="1"/>
      <c r="F2" s="1"/>
    </row>
    <row r="5" ht="64" customHeight="1" spans="1:6" x14ac:dyDescent="0.25">
      <c r="A5" s="3" t="s">
        <v>100</v>
      </c>
      <c r="B5" s="3" t="s">
        <v>101</v>
      </c>
      <c r="C5" s="3" t="s">
        <v>102</v>
      </c>
      <c r="D5" s="3" t="s">
        <v>103</v>
      </c>
      <c r="E5" s="3" t="s">
        <v>17</v>
      </c>
      <c r="F5" s="3" t="s">
        <v>17</v>
      </c>
    </row>
    <row r="6" ht="70" customHeight="1" spans="1:4" x14ac:dyDescent="0.25">
      <c r="A6" s="2" t="s">
        <v>104</v>
      </c>
      <c r="B6" s="2" t="s">
        <v>105</v>
      </c>
      <c r="C6" s="2" t="s">
        <v>106</v>
      </c>
      <c r="D6" s="16">
        <v>46302</v>
      </c>
    </row>
    <row r="7" ht="70" customHeight="1" spans="1:4" x14ac:dyDescent="0.25">
      <c r="A7" s="2" t="s">
        <v>107</v>
      </c>
      <c r="B7" s="2" t="s">
        <v>108</v>
      </c>
      <c r="C7" s="2" t="s">
        <v>106</v>
      </c>
      <c r="D7" s="16">
        <v>46302</v>
      </c>
    </row>
    <row r="8" ht="70" customHeight="1" spans="1:4" x14ac:dyDescent="0.25">
      <c r="A8" s="2" t="s">
        <v>109</v>
      </c>
      <c r="B8" s="2" t="s">
        <v>110</v>
      </c>
      <c r="C8" s="2" t="s">
        <v>106</v>
      </c>
      <c r="D8" s="16">
        <v>46302</v>
      </c>
    </row>
    <row r="9" ht="70" customHeight="1" spans="1:4" x14ac:dyDescent="0.25">
      <c r="A9" s="2" t="s">
        <v>111</v>
      </c>
      <c r="B9" s="2" t="s">
        <v>112</v>
      </c>
      <c r="C9" s="2" t="s">
        <v>106</v>
      </c>
      <c r="D9" s="16">
        <v>46302</v>
      </c>
    </row>
    <row r="10" ht="70" customHeight="1" spans="1:4" x14ac:dyDescent="0.25">
      <c r="A10" s="2" t="s">
        <v>113</v>
      </c>
      <c r="B10" s="2" t="s">
        <v>114</v>
      </c>
      <c r="C10" s="2" t="s">
        <v>106</v>
      </c>
      <c r="D10" s="16">
        <v>46302</v>
      </c>
    </row>
    <row r="13" ht="32" customHeight="1" spans="1:6" x14ac:dyDescent="0.25">
      <c r="A13" s="2" t="s">
        <v>115</v>
      </c>
      <c r="B13" s="2"/>
      <c r="C13" s="2"/>
      <c r="D13" s="2"/>
      <c r="E13" s="2"/>
      <c r="F13" s="2"/>
    </row>
    <row r="15" ht="32" customHeight="1" spans="1:6" x14ac:dyDescent="0.25">
      <c r="A15" s="2" t="s">
        <v>116</v>
      </c>
      <c r="B15" s="2"/>
      <c r="C15" s="2"/>
      <c r="D15" s="2"/>
      <c r="E15" s="2"/>
      <c r="F15" s="2"/>
    </row>
  </sheetData>
  <sheetProtection sheet="1" autoFilter="0"/>
  <mergeCells count="3">
    <mergeCell ref="A2:F2"/>
    <mergeCell ref="A13:F13"/>
    <mergeCell ref="A15:F15"/>
  </mergeCells>
  <hyperlinks>
    <hyperlink ref="C6" r:id="rId1"/>
    <hyperlink ref="C7" r:id="rId2"/>
    <hyperlink ref="C8" r:id="rId3"/>
    <hyperlink ref="C9" r:id="rId4"/>
    <hyperlink ref="C10" r:id="rId5"/>
  </hyperlinks>
  <pageMargins left="0.25" right="0.25" top="0.4" bottom="0.4" header="0.2" footer="0.2"/>
  <pageSetup paperSize="8" orientation="landscape" horizontalDpi="4294967295" verticalDpi="4294967295" scale="100" fitToWidth="1" fitToHeight="0" firstPageNumber="1" useFirstPageNumber="1" copies="1"/>
  <headerFooter>
    <oddFooter>Калькуляция ЗСР | 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6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25" customWidth="1"/>
    <col min="2" max="2" width="38" customWidth="1"/>
    <col min="3" max="4" width="18" customWidth="1"/>
    <col min="5" max="5" width="20" customWidth="1"/>
    <col min="6" max="6" width="25" customWidth="1"/>
  </cols>
  <sheetData>
    <row r="2" ht="26" customHeight="1" spans="1:6" x14ac:dyDescent="0.25">
      <c r="A2" s="1" t="s">
        <v>117</v>
      </c>
      <c r="B2" s="1"/>
      <c r="C2" s="1"/>
      <c r="D2" s="1"/>
      <c r="E2" s="1"/>
      <c r="F2" s="1"/>
    </row>
    <row r="3" ht="32" customHeight="1" spans="1:6" x14ac:dyDescent="0.25">
      <c r="A3" s="2" t="s">
        <v>118</v>
      </c>
      <c r="B3" s="2"/>
      <c r="C3" s="2"/>
      <c r="D3" s="2"/>
      <c r="E3" s="2"/>
      <c r="F3" s="2"/>
    </row>
    <row r="5" spans="1:2" x14ac:dyDescent="0.25">
      <c r="A5" s="2" t="s">
        <v>119</v>
      </c>
      <c r="B5" s="4">
        <v>10</v>
      </c>
    </row>
    <row r="6" spans="1:2" x14ac:dyDescent="0.25">
      <c r="A6" s="2" t="s">
        <v>120</v>
      </c>
      <c r="B6" s="2">
        <v>100</v>
      </c>
    </row>
    <row r="7" spans="1:2" x14ac:dyDescent="0.25">
      <c r="A7" s="2" t="s">
        <v>121</v>
      </c>
      <c r="B7" s="6">
        <f>IF(AND(ISNUMBER(B5),B5&gt;0,B5&lt;=50),B5/B6,"")</f>
        <v>0.1</v>
      </c>
    </row>
    <row r="9" ht="64" customHeight="1" spans="1:6" x14ac:dyDescent="0.25">
      <c r="A9" s="3" t="s">
        <v>90</v>
      </c>
      <c r="B9" s="3" t="s">
        <v>91</v>
      </c>
      <c r="C9" s="3" t="s">
        <v>122</v>
      </c>
      <c r="D9" s="3" t="s">
        <v>123</v>
      </c>
      <c r="E9" s="3" t="s">
        <v>76</v>
      </c>
      <c r="F9" s="3" t="s">
        <v>16</v>
      </c>
    </row>
    <row r="10" ht="48" customHeight="1" spans="1:6" x14ac:dyDescent="0.25">
      <c r="A10" s="2" t="s">
        <v>62</v>
      </c>
      <c r="B10" s="2" t="s">
        <v>124</v>
      </c>
      <c r="C10" s="17">
        <v>48</v>
      </c>
      <c r="D10" s="6">
        <f>IF($B$7="","",C10*$B$7)</f>
        <v>4.800000000000001</v>
      </c>
      <c r="E10" s="2" t="s">
        <v>64</v>
      </c>
      <c r="F10" s="2" t="s">
        <v>125</v>
      </c>
    </row>
    <row r="11" ht="48" customHeight="1" spans="1:6" x14ac:dyDescent="0.25">
      <c r="A11" s="2" t="s">
        <v>71</v>
      </c>
      <c r="B11" s="2" t="s">
        <v>22</v>
      </c>
      <c r="C11" s="17">
        <v>1.843</v>
      </c>
      <c r="D11" s="6">
        <f>IF($B$7="","",C11*$B$7)</f>
        <v>0.18430000000000002</v>
      </c>
      <c r="E11" s="2" t="s">
        <v>72</v>
      </c>
      <c r="F11" s="2" t="s">
        <v>125</v>
      </c>
    </row>
    <row r="14" spans="1:1" x14ac:dyDescent="0.25">
      <c r="A14" s="2" t="s">
        <v>126</v>
      </c>
    </row>
    <row r="16" ht="32" customHeight="1" spans="1:6" x14ac:dyDescent="0.25">
      <c r="A16" s="2" t="s">
        <v>127</v>
      </c>
      <c r="B16" s="2"/>
      <c r="C16" s="2"/>
      <c r="D16" s="2"/>
      <c r="E16" s="2"/>
      <c r="F16" s="2"/>
    </row>
  </sheetData>
  <sheetProtection sheet="1" autoFilter="0"/>
  <mergeCells count="3">
    <mergeCell ref="A2:F2"/>
    <mergeCell ref="A3:F3"/>
    <mergeCell ref="A16:F16"/>
  </mergeCells>
  <dataValidations count="1">
    <dataValidation type="decimal" showErrorMessage="1" error="Для этой нормы объём должен быть положительным и не превышать 50 м³." sqref="B5">
      <formula1>0.000001</formula1>
      <formula2>50</formula2>
    </dataValidation>
  </dataValidations>
  <hyperlinks>
    <hyperlink ref="A14" r:id="rId1"/>
  </hyperlinks>
  <pageMargins left="0.25" right="0.25" top="0.4" bottom="0.4" header="0.2" footer="0.2"/>
  <pageSetup paperSize="8" orientation="landscape" horizontalDpi="4294967295" verticalDpi="4294967295" scale="100" fitToWidth="1" fitToHeight="0" firstPageNumber="1" useFirstPageNumber="1" copies="1"/>
  <headerFooter>
    <oddFooter>Калькуляция ЗСР | Страница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1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28" customWidth="1"/>
    <col min="2" max="2" width="26" customWidth="1"/>
    <col min="3" max="5" width="24" customWidth="1"/>
    <col min="6" max="6" width="38" customWidth="1"/>
  </cols>
  <sheetData>
    <row r="2" ht="26" customHeight="1" spans="1:6" x14ac:dyDescent="0.25">
      <c r="A2" s="1" t="s">
        <v>128</v>
      </c>
      <c r="B2" s="1"/>
      <c r="C2" s="1"/>
      <c r="D2" s="1"/>
      <c r="E2" s="1"/>
      <c r="F2" s="1"/>
    </row>
    <row r="3" ht="32" customHeight="1" spans="1:6" x14ac:dyDescent="0.25">
      <c r="A3" s="2" t="s">
        <v>129</v>
      </c>
      <c r="B3" s="2"/>
      <c r="C3" s="2"/>
      <c r="D3" s="2"/>
      <c r="E3" s="2"/>
      <c r="F3" s="2"/>
    </row>
    <row r="5" spans="1:2" x14ac:dyDescent="0.25">
      <c r="A5" s="2" t="s">
        <v>130</v>
      </c>
      <c r="B5" s="8">
        <f>'Норма'!D10</f>
        <v>4.800000000000001</v>
      </c>
    </row>
    <row r="6" spans="1:2" x14ac:dyDescent="0.25">
      <c r="A6" s="2" t="s">
        <v>131</v>
      </c>
      <c r="B6" s="7">
        <v>14.11</v>
      </c>
    </row>
    <row r="7" spans="1:2" x14ac:dyDescent="0.25">
      <c r="A7" s="2" t="s">
        <v>132</v>
      </c>
      <c r="B7" s="18">
        <v>12.83</v>
      </c>
    </row>
    <row r="8" spans="1:2" x14ac:dyDescent="0.25">
      <c r="A8" s="2" t="s">
        <v>133</v>
      </c>
      <c r="B8" s="2">
        <v>1.1</v>
      </c>
    </row>
    <row r="9" spans="1:2" x14ac:dyDescent="0.25">
      <c r="A9" s="2" t="s">
        <v>134</v>
      </c>
      <c r="B9" s="10">
        <f>ROUND(B7*B8,2)</f>
        <v>14.11</v>
      </c>
    </row>
    <row r="11" spans="1:2" x14ac:dyDescent="0.25">
      <c r="A11" s="2" t="s">
        <v>52</v>
      </c>
      <c r="B11" s="4">
        <v>325</v>
      </c>
    </row>
    <row r="12" spans="1:2" x14ac:dyDescent="0.25">
      <c r="A12" s="2" t="s">
        <v>53</v>
      </c>
      <c r="B12" s="4">
        <v>129</v>
      </c>
    </row>
    <row r="13" spans="1:2" x14ac:dyDescent="0.25">
      <c r="A13" s="2" t="s">
        <v>54</v>
      </c>
      <c r="B13" s="4">
        <v>427</v>
      </c>
    </row>
    <row r="14" spans="1:2" x14ac:dyDescent="0.25">
      <c r="A14" s="2" t="s">
        <v>55</v>
      </c>
      <c r="B14" s="5">
        <v>46290</v>
      </c>
    </row>
    <row r="15" spans="1:2" x14ac:dyDescent="0.25">
      <c r="A15" s="2" t="s">
        <v>50</v>
      </c>
      <c r="B15" s="4" t="s">
        <v>135</v>
      </c>
    </row>
    <row r="16" spans="1:6" x14ac:dyDescent="0.25">
      <c r="A16" s="2" t="s">
        <v>47</v>
      </c>
      <c r="B16" s="4" t="s">
        <v>136</v>
      </c>
      <c r="C16" s="4"/>
      <c r="D16" s="4"/>
      <c r="E16" s="4"/>
      <c r="F16" s="4"/>
    </row>
    <row r="18" spans="1:2" x14ac:dyDescent="0.25">
      <c r="A18" s="2" t="s">
        <v>137</v>
      </c>
      <c r="B18" s="7">
        <v>1</v>
      </c>
    </row>
    <row r="19" spans="1:2" x14ac:dyDescent="0.25">
      <c r="A19" s="2" t="s">
        <v>56</v>
      </c>
      <c r="B19" s="4" t="s">
        <v>138</v>
      </c>
    </row>
    <row r="20" ht="48" customHeight="1" spans="1:6" x14ac:dyDescent="0.25">
      <c r="A20" s="2" t="s">
        <v>80</v>
      </c>
      <c r="B20" s="4" t="s">
        <v>139</v>
      </c>
      <c r="C20" s="4"/>
      <c r="D20" s="4"/>
      <c r="E20" s="4"/>
      <c r="F20" s="4"/>
    </row>
    <row r="22" spans="1:6" x14ac:dyDescent="0.25">
      <c r="A22" s="2" t="s">
        <v>140</v>
      </c>
      <c r="B22" s="8" t="str">
        <f>IF(OR(NOT(ISNUMBER(B5)),B5&lt;=0,NOT(ISNUMBER(B6)),B6&lt;0,B11="",B12="",B13="",NOT(ISNUMBER(B14)),B15&lt;&gt;"Включены",B16=""),"Требуется расшифровка","Проверено")</f>
        <v/>
      </c>
      <c r="C22" s="8"/>
      <c r="D22" s="8"/>
      <c r="E22" s="8"/>
      <c r="F22" s="8"/>
    </row>
    <row r="23" spans="1:2" x14ac:dyDescent="0.25">
      <c r="A23" s="2" t="s">
        <v>141</v>
      </c>
      <c r="B23" s="10">
        <f>IF(B22&lt;&gt;"Проверено","",ROUND(B5*B6,2))</f>
        <v>67.73</v>
      </c>
    </row>
    <row r="24" spans="1:2" x14ac:dyDescent="0.25">
      <c r="A24" s="2" t="s">
        <v>142</v>
      </c>
      <c r="B24" s="10">
        <f>IF(B22&lt;&gt;"Проверено","",ROUND(B23*'Инструкция'!B21/100,2))</f>
        <v>1.35</v>
      </c>
    </row>
    <row r="26" spans="1:6" x14ac:dyDescent="0.25">
      <c r="A26" s="2" t="s">
        <v>143</v>
      </c>
      <c r="B26" s="8" t="str">
        <f>IF(B22&lt;&gt;"Проверено",B22,IF(OR(NOT(ISNUMBER(B18)),B18&lt;0),"Заполните стоимость перевозки",IF(B18=0,"Проверено",IF(AND(B19="Подтверждено",B20&lt;&gt;""),"Проверено","Проверить расчёт перевозки"))))</f>
        <v/>
      </c>
      <c r="C26" s="8"/>
      <c r="D26" s="8"/>
      <c r="E26" s="8"/>
      <c r="F26" s="8"/>
    </row>
    <row r="27" spans="1:2" x14ac:dyDescent="0.25">
      <c r="A27" s="2" t="s">
        <v>144</v>
      </c>
      <c r="B27" s="10">
        <f>IF(B26&lt;&gt;"Проверено","",B6+B18)</f>
        <v>15.11</v>
      </c>
    </row>
    <row r="28" spans="1:2" x14ac:dyDescent="0.25">
      <c r="A28" s="2" t="s">
        <v>145</v>
      </c>
      <c r="B28" s="10">
        <f>IF(B26&lt;&gt;"Проверено","",ROUND(B5*B27,2))</f>
        <v>72.53</v>
      </c>
    </row>
    <row r="29" spans="1:2" x14ac:dyDescent="0.25">
      <c r="A29" s="2" t="s">
        <v>146</v>
      </c>
      <c r="B29" s="10">
        <f>IF(B26&lt;&gt;"Проверено","",0)</f>
        <v>0</v>
      </c>
    </row>
    <row r="31" ht="32" customHeight="1" spans="1:6" x14ac:dyDescent="0.25">
      <c r="A31" s="2" t="s">
        <v>147</v>
      </c>
      <c r="B31" s="2"/>
      <c r="C31" s="2"/>
      <c r="D31" s="2"/>
      <c r="E31" s="2"/>
      <c r="F31" s="2"/>
    </row>
  </sheetData>
  <sheetProtection sheet="1" autoFilter="0"/>
  <mergeCells count="7">
    <mergeCell ref="A2:F2"/>
    <mergeCell ref="A3:F3"/>
    <mergeCell ref="B16:F16"/>
    <mergeCell ref="B20:F20"/>
    <mergeCell ref="B22:F22"/>
    <mergeCell ref="B26:F26"/>
    <mergeCell ref="A31:F31"/>
  </mergeCells>
  <dataValidations count="2">
    <dataValidation type="list" allowBlank="1" showErrorMessage="1" errorTitle="Выберите значение" error="Используйте значение из списка." sqref="B15">
      <formula1>"Включены,Не установлен"</formula1>
    </dataValidation>
    <dataValidation type="list" allowBlank="1" showErrorMessage="1" errorTitle="Выберите значение" error="Используйте значение из списка." sqref="B19">
      <formula1>"Подтверждено,Не подтверждено"</formula1>
    </dataValidation>
  </dataValidations>
  <pageMargins left="0.25" right="0.25" top="0.4" bottom="0.4" header="0.2" footer="0.2"/>
  <pageSetup paperSize="8" orientation="landscape" horizontalDpi="4294967295" verticalDpi="4294967295" scale="100" fitToWidth="1" fitToHeight="0" firstPageNumber="1" useFirstPageNumber="1" copies="1"/>
  <headerFooter>
    <oddFooter>Калькуляция ЗСР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Инструкция</vt:lpstr>
      <vt:lpstr>Исходные</vt:lpstr>
      <vt:lpstr>Расчёт</vt:lpstr>
      <vt:lpstr>Проверка</vt:lpstr>
      <vt:lpstr>Источники</vt:lpstr>
      <vt:lpstr>Норма</vt:lpstr>
      <vt:lpstr>Сценарии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