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Карты" state="visible" r:id="rId5"/>
    <sheet sheetId="3" name="Подбор" state="visible" r:id="rId6"/>
    <sheet sheetId="4" name="Ресурсы" state="visible" r:id="rId7"/>
    <sheet sheetId="5" name="Источники" state="visible" r:id="rId8"/>
  </sheets>
  <definedNames>
    <definedName name="_xlnm.Print_Area" localSheetId="0">'Инструкция'!$A1:$C16</definedName>
    <definedName name="_xlnm.Print_Area" localSheetId="1">'Карты'!$A1:$R38</definedName>
    <definedName name="_xlnm.Print_Titles" localSheetId="1">'Карты'!$A:$B,'Карты'!$7:$7</definedName>
    <definedName name="_xlnm.Print_Area" localSheetId="2">'Подбор'!$A1:$M18</definedName>
    <definedName name="_xlnm.Print_Titles" localSheetId="2">'Подбор'!$A:$A,'Подбор'!$5:$5</definedName>
    <definedName name="_xlnm.Print_Area" localSheetId="3">'Ресурсы'!$A1:$L14</definedName>
    <definedName name="_xlnm.Print_Titles" localSheetId="3">'Ресурсы'!$A:$A,'Ресурсы'!$5:$5</definedName>
    <definedName name="_xlnm.Print_Area" localSheetId="4">'Источники'!$A1:$D8</definedName>
  </definedNames>
  <calcPr calcId="171027" fullCalcOnLoad="1"/>
</workbook>
</file>

<file path=xl/sharedStrings.xml><?xml version="1.0" encoding="utf-8"?>
<sst xmlns="http://schemas.openxmlformats.org/spreadsheetml/2006/main" count="142" uniqueCount="105">
  <si>
    <t>Ведомость карт ямочного ремонта</t>
  </si>
  <si>
    <t>Порядок</t>
  </si>
  <si>
    <t>Действие</t>
  </si>
  <si>
    <t>Условие</t>
  </si>
  <si>
    <t>Заполните объект, адрес, основание и дату обследования на листе «Карты».</t>
  </si>
  <si>
    <t>Жёлтые ячейки предназначены для исходных данных.</t>
  </si>
  <si>
    <t>Запишите размеры и число карт с одинаковыми условиями. Формулы рассчитаны для прямоугольных карт.</t>
  </si>
  <si>
    <t>Для сложной формы разбейте карту на непересекающиеся прямоугольные участки. При выборе шифра учитывайте площадь целого места ремонта.</t>
  </si>
  <si>
    <t>Укажите толщину, технологию, основание, материал, движение, отходы и маршрут.</t>
  </si>
  <si>
    <t>Не объединяйте карты, если толщина или технология различаются.</t>
  </si>
  <si>
    <t>Сметчик выбирает шифр в графе «Проверенный шифр». Автоматического утверждения нет.</t>
  </si>
  <si>
    <t>Выбор по таблице 68-02-007 допустим при совпадении технологии и параметров. При 60 мм или площади больше 25 м² требуется отдельное решение.</t>
  </si>
  <si>
    <t>Проверьте сообщение в последней графе и итоговые площади на листе «Подбор».</t>
  </si>
  <si>
    <t>Сообщение «Сверить и утвердить» означает только совпадение заполненных параметров. Подбор утверждает сметчик.</t>
  </si>
  <si>
    <t>Откройте «Ресурсы»: формулы связывают количество с нормативным расходом.</t>
  </si>
  <si>
    <t>Расход смеси и битума взят из официальной таблицы ГЭСНр 68-02-007. Цены и итоговая стоимость здесь не рассчитываются.</t>
  </si>
  <si>
    <t>Перед сметой сверяйте принятые изменения базы, ресурсы и дополнительные работы.</t>
  </si>
  <si>
    <t>Не дублируйте разломку, проливку, укладку и укатку. Массу отходов и условия перевозки подтверждайте документацией.</t>
  </si>
  <si>
    <t>Бланк: заполните строки 8 по 37. При добавлении строк расширьте диапазоны формул.</t>
  </si>
  <si>
    <t>Форма предназначена для подготовки ведомости, не является нормативно утверждённым бланком.</t>
  </si>
  <si>
    <t>База</t>
  </si>
  <si>
    <t>ГЭСНр ФСНБ-2022</t>
  </si>
  <si>
    <t>Источники проверены 07.10.2026.</t>
  </si>
  <si>
    <t>Редакция</t>
  </si>
  <si>
    <t>Укажите изменения базы для вашей сметы.</t>
  </si>
  <si>
    <t>Карты: исходные данные</t>
  </si>
  <si>
    <t>Объект</t>
  </si>
  <si>
    <t>Адрес</t>
  </si>
  <si>
    <t>Документ-основание</t>
  </si>
  <si>
    <t>Дата обследования</t>
  </si>
  <si>
    <t>Группа</t>
  </si>
  <si>
    <t>Карты</t>
  </si>
  <si>
    <t>Длина, м</t>
  </si>
  <si>
    <t>Ширина, м</t>
  </si>
  <si>
    <t>Карт, шт.</t>
  </si>
  <si>
    <t>Одна карта, м²</t>
  </si>
  <si>
    <t>Площадь, м²</t>
  </si>
  <si>
    <t>Слой, мм</t>
  </si>
  <si>
    <t>Технология</t>
  </si>
  <si>
    <t>Основание / дефект</t>
  </si>
  <si>
    <t>Материал</t>
  </si>
  <si>
    <t>Движение</t>
  </si>
  <si>
    <t>Отходы, т</t>
  </si>
  <si>
    <t>Погрузка</t>
  </si>
  <si>
    <t>Маршрут / дальность</t>
  </si>
  <si>
    <t>Примечание</t>
  </si>
  <si>
    <t>Проверенный шифр</t>
  </si>
  <si>
    <t>Проверка параметров</t>
  </si>
  <si>
    <t>Итого</t>
  </si>
  <si>
    <t>Подбор по группам карт</t>
  </si>
  <si>
    <t>Только строки с проверенным шифром и совпадающими параметрами. Сметчик сверяет и утверждает подбор.</t>
  </si>
  <si>
    <t>ГЭСНр</t>
  </si>
  <si>
    <t>Название нормы</t>
  </si>
  <si>
    <t>Измеритель</t>
  </si>
  <si>
    <t>Количество</t>
  </si>
  <si>
    <t>Труд на 100 м², чел.-ч</t>
  </si>
  <si>
    <t>Труд на объём, чел.-ч</t>
  </si>
  <si>
    <t>Каток на 100 м², маш.-ч</t>
  </si>
  <si>
    <t>Каток на объём, маш.-ч</t>
  </si>
  <si>
    <t>Учтённые операции</t>
  </si>
  <si>
    <t>Дополнительная работа</t>
  </si>
  <si>
    <t>Основание</t>
  </si>
  <si>
    <t>68-02-007-01</t>
  </si>
  <si>
    <t>Ремонт асфальтобетонного покрытия дорог однослойного толщиной: 50 мм площадью ремонта до 5 м2</t>
  </si>
  <si>
    <t>100 м²</t>
  </si>
  <si>
    <t>Разломка и обрубка краев асфальтобетона. Очистка основания. Проливка битумом и смазка краев обрубленных мест. Укладка и разравнивание асфальтобетонной смеси. Укатка катком.</t>
  </si>
  <si>
    <t>68-02-007-02</t>
  </si>
  <si>
    <t>Ремонт асфальтобетонного покрытия дорог однослойного толщиной: 50 мм площадью ремонта до 25 м2</t>
  </si>
  <si>
    <t>68-02-007-03</t>
  </si>
  <si>
    <t>Ремонт асфальтобетонного покрытия дорог однослойного толщиной: 70 мм площадью ремонта до 5 м2</t>
  </si>
  <si>
    <t>68-02-007-04</t>
  </si>
  <si>
    <t>Ремонт асфальтобетонного покрытия дорог однослойного толщиной: 70 мм площадью ремонта до 25 м2</t>
  </si>
  <si>
    <t>68-02-007-05</t>
  </si>
  <si>
    <t>Ремонт асфальтобетонного покрытия дорог однослойного толщиной: 80 мм площадью ремонта до 5 м2</t>
  </si>
  <si>
    <t>68-02-007-06</t>
  </si>
  <si>
    <t>Ремонт асфальтобетонного покрытия дорог однослойного толщиной: 80 мм площадью ремонта до 25 м2</t>
  </si>
  <si>
    <t>Площадь ведомости без принятого шифра, м²</t>
  </si>
  <si>
    <t>Ненулевое значение требует проверки нераспределённых карт.</t>
  </si>
  <si>
    <t>Составил</t>
  </si>
  <si>
    <t>Должность, ФИО, дата</t>
  </si>
  <si>
    <t>Проверил</t>
  </si>
  <si>
    <t>Контроль нормативного расхода</t>
  </si>
  <si>
    <t>Источник расходов: официальная таблица ГЭСНр 68-02-007. Проверить применяемые изменения перед сметой.</t>
  </si>
  <si>
    <t>Количество, 100 м²</t>
  </si>
  <si>
    <t>Смесь на 100 м², т</t>
  </si>
  <si>
    <t>Битум на 100 м², т</t>
  </si>
  <si>
    <t>Машинисты на 100 м², чел.-ч</t>
  </si>
  <si>
    <t>Смесь на объём, т</t>
  </si>
  <si>
    <t>Битум на объём, т</t>
  </si>
  <si>
    <t>Машинисты на объём, чел.-ч</t>
  </si>
  <si>
    <t>Источник и полнота</t>
  </si>
  <si>
    <t>Таблица 68-02-007, с. 383 и 384. Это выборочная проверка труда и ресурсов, не полный ресурсный расчёт.</t>
  </si>
  <si>
    <t>Смесь и битум оценивают один раз. Массу отходов, плотность и цены не подставляют предположениями.</t>
  </si>
  <si>
    <t>Источники нормативных расходов</t>
  </si>
  <si>
    <t>Документ</t>
  </si>
  <si>
    <t>Таблица / пункт</t>
  </si>
  <si>
    <t>Адрес первоисточника</t>
  </si>
  <si>
    <t>Дата проверки</t>
  </si>
  <si>
    <t>ГЭСНр 81-02-68-2022, приказ Минстроя России от 30.12.2021 № 1046/пр</t>
  </si>
  <si>
    <t>Таблица 68-02-007: состав, измеритель, труд, машины и материалы. Печатные страницы 383 и 384.</t>
  </si>
  <si>
    <t>https://fgiscs.minstroyrf.ru/api/values/GetFileContent/7a4cc4a0-e095-41a0-b795-a051ddca6798</t>
  </si>
  <si>
    <t>Методика применения сметных норм, приказ Минстроя России от 14.07.2022 № 571/пр</t>
  </si>
  <si>
    <t>Пункты 2, 7 и 66 по 69: измеритель, правила своего сборника и применение ГЭСНр.</t>
  </si>
  <si>
    <t>https://fgiscs.minstroyrf.ru/api/FrsnDocument/DocDataByGuid/f1a96b87-242c-466c-b10c-115bb92d43ea</t>
  </si>
  <si>
    <t>Для своей сметы укажите применяемые изменения и проверьте общие положения, ресурсы и условия.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</si>
</sst>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6" x14ac:knownFonts="1">
    <font>
      <color theme="1"/>
      <family val="2"/>
      <scheme val="minor"/>
      <sz val="11"/>
      <name val="Calibri"/>
    </font>
    <font>
      <b/>
      <color rgb="FF553E33"/>
      <sz val="14"/>
      <name val="Arial"/>
    </font>
    <font>
      <color rgb="FF302A25"/>
      <sz val="10"/>
      <name val="Arial"/>
    </font>
    <font>
      <b/>
      <color rgb="FFFFFFFF"/>
      <sz val="10"/>
      <name val="Arial"/>
    </font>
    <font>
      <b/>
      <color rgb="FF553E33"/>
      <sz val="10"/>
      <name val="Arial"/>
    </font>
    <font>
      <u/>
      <color rgb="FF305D85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53E33"/>
      </patternFill>
    </fill>
    <fill>
      <patternFill patternType="solid">
        <fgColor rgb="FFFFF5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3CC"/>
      </bottom>
      <diagonal/>
    </border>
    <border>
      <left/>
      <right/>
      <top style="thin">
        <color rgb="FFD9D3CC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1" xfId="0" applyFill="1" applyBorder="1"/>
    <xf numFmtId="164" fontId="2" fillId="3" borderId="0" xfId="0" applyNumberFormat="1" applyFont="1" applyFill="1" applyAlignment="1">
      <alignment horizontal="left" vertical="center" wrapText="1"/>
    </xf>
    <xf numFmtId="165" fontId="2" fillId="3" borderId="0" xfId="0" applyNumberFormat="1" applyFont="1" applyFill="1" applyAlignment="1">
      <alignment horizontal="left" vertical="center" wrapText="1"/>
    </xf>
    <xf numFmtId="165" fontId="2" fillId="0" borderId="0" xfId="0" applyNumberFormat="1" applyFont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9E2424"/>
      </font>
      <fill>
        <patternFill patternType="solid">
          <fgColor rgb="FFFC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a4cc4a0-e095-41a0-b795-a051ddca6798" TargetMode="External"/><Relationship Id="rId2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75" customWidth="1"/>
    <col min="3" max="3" width="80" customWidth="1"/>
  </cols>
  <sheetData>
    <row r="2" ht="25" customHeight="1" spans="1:1" x14ac:dyDescent="0.25">
      <c r="A2" s="1" t="s">
        <v>0</v>
      </c>
    </row>
    <row r="3" spans="1:3" x14ac:dyDescent="0.25">
      <c r="A3" s="2"/>
      <c r="B3" s="2"/>
      <c r="C3" s="2"/>
    </row>
    <row r="4" ht="29" customHeight="1" spans="1:3" x14ac:dyDescent="0.25">
      <c r="A4" s="3"/>
      <c r="B4" s="3"/>
      <c r="C4" s="3"/>
    </row>
    <row r="5" ht="42" customHeight="1" spans="1:3" x14ac:dyDescent="0.25">
      <c r="A5" s="4" t="s">
        <v>1</v>
      </c>
      <c r="B5" s="4" t="s">
        <v>2</v>
      </c>
      <c r="C5" s="4" t="s">
        <v>3</v>
      </c>
    </row>
    <row r="6" ht="60" customHeight="1" spans="1:3" x14ac:dyDescent="0.25">
      <c r="A6" s="5">
        <v>1</v>
      </c>
      <c r="B6" s="3" t="s">
        <v>4</v>
      </c>
      <c r="C6" s="3" t="s">
        <v>5</v>
      </c>
    </row>
    <row r="7" ht="60" customHeight="1" spans="1:3" x14ac:dyDescent="0.25">
      <c r="A7" s="5">
        <v>2</v>
      </c>
      <c r="B7" s="3" t="s">
        <v>6</v>
      </c>
      <c r="C7" s="3" t="s">
        <v>7</v>
      </c>
    </row>
    <row r="8" ht="60" customHeight="1" spans="1:3" x14ac:dyDescent="0.25">
      <c r="A8" s="5">
        <v>3</v>
      </c>
      <c r="B8" s="3" t="s">
        <v>8</v>
      </c>
      <c r="C8" s="3" t="s">
        <v>9</v>
      </c>
    </row>
    <row r="9" ht="60" customHeight="1" spans="1:3" x14ac:dyDescent="0.25">
      <c r="A9" s="5">
        <v>4</v>
      </c>
      <c r="B9" s="3" t="s">
        <v>10</v>
      </c>
      <c r="C9" s="3" t="s">
        <v>11</v>
      </c>
    </row>
    <row r="10" ht="60" customHeight="1" spans="1:3" x14ac:dyDescent="0.25">
      <c r="A10" s="5">
        <v>5</v>
      </c>
      <c r="B10" s="3" t="s">
        <v>12</v>
      </c>
      <c r="C10" s="3" t="s">
        <v>13</v>
      </c>
    </row>
    <row r="11" ht="60" customHeight="1" spans="1:3" x14ac:dyDescent="0.25">
      <c r="A11" s="5">
        <v>6</v>
      </c>
      <c r="B11" s="3" t="s">
        <v>14</v>
      </c>
      <c r="C11" s="3" t="s">
        <v>15</v>
      </c>
    </row>
    <row r="12" ht="60" customHeight="1" spans="1:3" x14ac:dyDescent="0.25">
      <c r="A12" s="5">
        <v>7</v>
      </c>
      <c r="B12" s="3" t="s">
        <v>16</v>
      </c>
      <c r="C12" s="3" t="s">
        <v>17</v>
      </c>
    </row>
    <row r="13" ht="60" customHeight="1" spans="1:3" x14ac:dyDescent="0.25">
      <c r="A13" s="5">
        <v>8</v>
      </c>
      <c r="B13" s="3" t="s">
        <v>18</v>
      </c>
      <c r="C13" s="3" t="s">
        <v>19</v>
      </c>
    </row>
    <row r="14" ht="29" customHeight="1" spans="1:3" x14ac:dyDescent="0.25">
      <c r="A14" s="3"/>
      <c r="B14" s="3"/>
      <c r="C14" s="3"/>
    </row>
    <row r="15" ht="29" customHeight="1" spans="1:3" x14ac:dyDescent="0.25">
      <c r="A15" s="3" t="s">
        <v>20</v>
      </c>
      <c r="B15" s="3" t="s">
        <v>21</v>
      </c>
      <c r="C15" s="3" t="s">
        <v>22</v>
      </c>
    </row>
    <row r="16" ht="29" customHeight="1" spans="1:3" x14ac:dyDescent="0.25">
      <c r="A16" s="3" t="s">
        <v>23</v>
      </c>
      <c r="B16" s="6"/>
      <c r="C16" s="3" t="s">
        <v>24</v>
      </c>
    </row>
  </sheetData>
  <pageMargins left="0.25" right="0.25" top="0.35" bottom="0.35" header="0.15" footer="0.15"/>
  <pageSetup paperSize="8" orientation="landscape" fitToWidth="1" fitToHeight="0"/>
  <headerFooter>
    <oddFooter>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8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5" width="12" customWidth="1"/>
    <col min="6" max="7" width="15" customWidth="1"/>
    <col min="8" max="8" width="12" customWidth="1"/>
    <col min="9" max="9" width="45" customWidth="1"/>
    <col min="10" max="11" width="28" customWidth="1"/>
    <col min="12" max="12" width="22" customWidth="1"/>
    <col min="13" max="13" width="13" customWidth="1"/>
    <col min="14" max="14" width="25" customWidth="1"/>
    <col min="15" max="15" width="28" customWidth="1"/>
    <col min="16" max="16" width="30" customWidth="1"/>
    <col min="17" max="17" width="23" customWidth="1"/>
    <col min="18" max="18" width="28" customWidth="1"/>
  </cols>
  <sheetData>
    <row r="2" ht="25" customHeight="1" spans="1:1" x14ac:dyDescent="0.25">
      <c r="A2" s="1" t="s">
        <v>25</v>
      </c>
    </row>
    <row r="3" spans="1:18" x14ac:dyDescent="0.25">
      <c r="A3" s="2" t="s">
        <v>26</v>
      </c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9" customHeight="1" spans="1:18" x14ac:dyDescent="0.25">
      <c r="A4" s="3" t="s">
        <v>27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29" customHeight="1" spans="1:18" x14ac:dyDescent="0.25">
      <c r="A5" s="3" t="s">
        <v>28</v>
      </c>
      <c r="B5" s="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29" customHeight="1" spans="1:18" x14ac:dyDescent="0.25">
      <c r="A6" s="3" t="s">
        <v>29</v>
      </c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42" customHeight="1" spans="1:18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  <c r="P7" s="4" t="s">
        <v>45</v>
      </c>
      <c r="Q7" s="4" t="s">
        <v>46</v>
      </c>
      <c r="R7" s="4" t="s">
        <v>47</v>
      </c>
    </row>
    <row r="8" ht="60" customHeight="1" spans="1:18" x14ac:dyDescent="0.25">
      <c r="A8" s="5">
        <v>1</v>
      </c>
      <c r="B8" s="6"/>
      <c r="C8" s="9"/>
      <c r="D8" s="9"/>
      <c r="E8" s="6"/>
      <c r="F8" s="10" t="str">
        <f>IF(COUNT(C8:E8)&lt;3,"",C8*D8)</f>
        <v/>
      </c>
      <c r="G8" s="10" t="str">
        <f>IF(F8="","",F8*E8)</f>
        <v/>
      </c>
      <c r="H8" s="6"/>
      <c r="I8" s="6"/>
      <c r="J8" s="6"/>
      <c r="K8" s="6"/>
      <c r="L8" s="6"/>
      <c r="M8" s="9"/>
      <c r="N8" s="6"/>
      <c r="O8" s="6"/>
      <c r="P8" s="6"/>
      <c r="Q8" s="6"/>
      <c r="R8" s="5" t="str">
        <f>IF(G8="","",IF(OR(C8&lt;=0,D8&lt;=0,E8&lt;=0,MOD(E8,1)&lt;&gt;0,F8&gt;25,AND(H8&lt;&gt;50,H8&lt;&gt;70,H8&lt;&gt;80),I8&lt;&gt;"Разломка, обработка краёв, укладка, укатка"),"Проверка сметчика",IF(Q8="","Выберите шифр",IF(OR(AND(Q8="68-02-007-01",H8=50,F8&lt;=5),AND(Q8="68-02-007-02",H8=50,F8&lt;=25,F8&gt;5),AND(Q8="68-02-007-03",H8=70,F8&lt;=5),AND(Q8="68-02-007-04",H8=70,F8&lt;=25,F8&gt;5),AND(Q8="68-02-007-05",H8=80,F8&lt;=5),AND(Q8="68-02-007-06",H8=80,F8&lt;=25,F8&gt;5)),"Сверить и утвердить","Проверка сметчика"))))</f>
        <v/>
      </c>
    </row>
    <row r="9" ht="60" customHeight="1" spans="1:18" x14ac:dyDescent="0.25">
      <c r="A9" s="5">
        <v>2</v>
      </c>
      <c r="B9" s="6"/>
      <c r="C9" s="9"/>
      <c r="D9" s="9"/>
      <c r="E9" s="6"/>
      <c r="F9" s="10" t="str">
        <f>IF(COUNT(C9:E9)&lt;3,"",C9*D9)</f>
        <v/>
      </c>
      <c r="G9" s="10" t="str">
        <f>IF(F9="","",F9*E9)</f>
        <v/>
      </c>
      <c r="H9" s="6"/>
      <c r="I9" s="6"/>
      <c r="J9" s="6"/>
      <c r="K9" s="6"/>
      <c r="L9" s="6"/>
      <c r="M9" s="9"/>
      <c r="N9" s="6"/>
      <c r="O9" s="6"/>
      <c r="P9" s="6"/>
      <c r="Q9" s="6"/>
      <c r="R9" s="5" t="str">
        <f>IF(G9="","",IF(OR(C9&lt;=0,D9&lt;=0,E9&lt;=0,MOD(E9,1)&lt;&gt;0,F9&gt;25,AND(H9&lt;&gt;50,H9&lt;&gt;70,H9&lt;&gt;80),I9&lt;&gt;"Разломка, обработка краёв, укладка, укатка"),"Проверка сметчика",IF(Q9="","Выберите шифр",IF(OR(AND(Q9="68-02-007-01",H9=50,F9&lt;=5),AND(Q9="68-02-007-02",H9=50,F9&lt;=25,F9&gt;5),AND(Q9="68-02-007-03",H9=70,F9&lt;=5),AND(Q9="68-02-007-04",H9=70,F9&lt;=25,F9&gt;5),AND(Q9="68-02-007-05",H9=80,F9&lt;=5),AND(Q9="68-02-007-06",H9=80,F9&lt;=25,F9&gt;5)),"Сверить и утвердить","Проверка сметчика"))))</f>
        <v/>
      </c>
    </row>
    <row r="10" ht="60" customHeight="1" spans="1:18" x14ac:dyDescent="0.25">
      <c r="A10" s="5">
        <v>3</v>
      </c>
      <c r="B10" s="6"/>
      <c r="C10" s="9"/>
      <c r="D10" s="9"/>
      <c r="E10" s="6"/>
      <c r="F10" s="10" t="str">
        <f>IF(COUNT(C10:E10)&lt;3,"",C10*D10)</f>
        <v/>
      </c>
      <c r="G10" s="10" t="str">
        <f>IF(F10="","",F10*E10)</f>
        <v/>
      </c>
      <c r="H10" s="6"/>
      <c r="I10" s="6"/>
      <c r="J10" s="6"/>
      <c r="K10" s="6"/>
      <c r="L10" s="6"/>
      <c r="M10" s="9"/>
      <c r="N10" s="6"/>
      <c r="O10" s="6"/>
      <c r="P10" s="6"/>
      <c r="Q10" s="6"/>
      <c r="R10" s="5" t="str">
        <f>IF(G10="","",IF(OR(C10&lt;=0,D10&lt;=0,E10&lt;=0,MOD(E10,1)&lt;&gt;0,F10&gt;25,AND(H10&lt;&gt;50,H10&lt;&gt;70,H10&lt;&gt;80),I10&lt;&gt;"Разломка, обработка краёв, укладка, укатка"),"Проверка сметчика",IF(Q10="","Выберите шифр",IF(OR(AND(Q10="68-02-007-01",H10=50,F10&lt;=5),AND(Q10="68-02-007-02",H10=50,F10&lt;=25,F10&gt;5),AND(Q10="68-02-007-03",H10=70,F10&lt;=5),AND(Q10="68-02-007-04",H10=70,F10&lt;=25,F10&gt;5),AND(Q10="68-02-007-05",H10=80,F10&lt;=5),AND(Q10="68-02-007-06",H10=80,F10&lt;=25,F10&gt;5)),"Сверить и утвердить","Проверка сметчика"))))</f>
        <v/>
      </c>
    </row>
    <row r="11" ht="60" customHeight="1" spans="1:18" x14ac:dyDescent="0.25">
      <c r="A11" s="5">
        <v>4</v>
      </c>
      <c r="B11" s="6"/>
      <c r="C11" s="9"/>
      <c r="D11" s="9"/>
      <c r="E11" s="6"/>
      <c r="F11" s="10" t="str">
        <f>IF(COUNT(C11:E11)&lt;3,"",C11*D11)</f>
        <v/>
      </c>
      <c r="G11" s="10" t="str">
        <f>IF(F11="","",F11*E11)</f>
        <v/>
      </c>
      <c r="H11" s="6"/>
      <c r="I11" s="6"/>
      <c r="J11" s="6"/>
      <c r="K11" s="6"/>
      <c r="L11" s="6"/>
      <c r="M11" s="9"/>
      <c r="N11" s="6"/>
      <c r="O11" s="6"/>
      <c r="P11" s="6"/>
      <c r="Q11" s="6"/>
      <c r="R11" s="5" t="str">
        <f>IF(G11="","",IF(OR(C11&lt;=0,D11&lt;=0,E11&lt;=0,MOD(E11,1)&lt;&gt;0,F11&gt;25,AND(H11&lt;&gt;50,H11&lt;&gt;70,H11&lt;&gt;80),I11&lt;&gt;"Разломка, обработка краёв, укладка, укатка"),"Проверка сметчика",IF(Q11="","Выберите шифр",IF(OR(AND(Q11="68-02-007-01",H11=50,F11&lt;=5),AND(Q11="68-02-007-02",H11=50,F11&lt;=25,F11&gt;5),AND(Q11="68-02-007-03",H11=70,F11&lt;=5),AND(Q11="68-02-007-04",H11=70,F11&lt;=25,F11&gt;5),AND(Q11="68-02-007-05",H11=80,F11&lt;=5),AND(Q11="68-02-007-06",H11=80,F11&lt;=25,F11&gt;5)),"Сверить и утвердить","Проверка сметчика"))))</f>
        <v/>
      </c>
    </row>
    <row r="12" ht="60" customHeight="1" spans="1:18" x14ac:dyDescent="0.25">
      <c r="A12" s="5">
        <v>5</v>
      </c>
      <c r="B12" s="6"/>
      <c r="C12" s="9"/>
      <c r="D12" s="9"/>
      <c r="E12" s="6"/>
      <c r="F12" s="10" t="str">
        <f>IF(COUNT(C12:E12)&lt;3,"",C12*D12)</f>
        <v/>
      </c>
      <c r="G12" s="10" t="str">
        <f>IF(F12="","",F12*E12)</f>
        <v/>
      </c>
      <c r="H12" s="6"/>
      <c r="I12" s="6"/>
      <c r="J12" s="6"/>
      <c r="K12" s="6"/>
      <c r="L12" s="6"/>
      <c r="M12" s="9"/>
      <c r="N12" s="6"/>
      <c r="O12" s="6"/>
      <c r="P12" s="6"/>
      <c r="Q12" s="6"/>
      <c r="R12" s="5" t="str">
        <f>IF(G12="","",IF(OR(C12&lt;=0,D12&lt;=0,E12&lt;=0,MOD(E12,1)&lt;&gt;0,F12&gt;25,AND(H12&lt;&gt;50,H12&lt;&gt;70,H12&lt;&gt;80),I12&lt;&gt;"Разломка, обработка краёв, укладка, укатка"),"Проверка сметчика",IF(Q12="","Выберите шифр",IF(OR(AND(Q12="68-02-007-01",H12=50,F12&lt;=5),AND(Q12="68-02-007-02",H12=50,F12&lt;=25,F12&gt;5),AND(Q12="68-02-007-03",H12=70,F12&lt;=5),AND(Q12="68-02-007-04",H12=70,F12&lt;=25,F12&gt;5),AND(Q12="68-02-007-05",H12=80,F12&lt;=5),AND(Q12="68-02-007-06",H12=80,F12&lt;=25,F12&gt;5)),"Сверить и утвердить","Проверка сметчика"))))</f>
        <v/>
      </c>
    </row>
    <row r="13" ht="60" customHeight="1" spans="1:18" x14ac:dyDescent="0.25">
      <c r="A13" s="5">
        <v>6</v>
      </c>
      <c r="B13" s="6"/>
      <c r="C13" s="9"/>
      <c r="D13" s="9"/>
      <c r="E13" s="6"/>
      <c r="F13" s="10" t="str">
        <f>IF(COUNT(C13:E13)&lt;3,"",C13*D13)</f>
        <v/>
      </c>
      <c r="G13" s="10" t="str">
        <f>IF(F13="","",F13*E13)</f>
        <v/>
      </c>
      <c r="H13" s="6"/>
      <c r="I13" s="6"/>
      <c r="J13" s="6"/>
      <c r="K13" s="6"/>
      <c r="L13" s="6"/>
      <c r="M13" s="9"/>
      <c r="N13" s="6"/>
      <c r="O13" s="6"/>
      <c r="P13" s="6"/>
      <c r="Q13" s="6"/>
      <c r="R13" s="5" t="str">
        <f>IF(G13="","",IF(OR(C13&lt;=0,D13&lt;=0,E13&lt;=0,MOD(E13,1)&lt;&gt;0,F13&gt;25,AND(H13&lt;&gt;50,H13&lt;&gt;70,H13&lt;&gt;80),I13&lt;&gt;"Разломка, обработка краёв, укладка, укатка"),"Проверка сметчика",IF(Q13="","Выберите шифр",IF(OR(AND(Q13="68-02-007-01",H13=50,F13&lt;=5),AND(Q13="68-02-007-02",H13=50,F13&lt;=25,F13&gt;5),AND(Q13="68-02-007-03",H13=70,F13&lt;=5),AND(Q13="68-02-007-04",H13=70,F13&lt;=25,F13&gt;5),AND(Q13="68-02-007-05",H13=80,F13&lt;=5),AND(Q13="68-02-007-06",H13=80,F13&lt;=25,F13&gt;5)),"Сверить и утвердить","Проверка сметчика"))))</f>
        <v/>
      </c>
    </row>
    <row r="14" ht="60" customHeight="1" spans="1:18" x14ac:dyDescent="0.25">
      <c r="A14" s="5">
        <v>7</v>
      </c>
      <c r="B14" s="6"/>
      <c r="C14" s="9"/>
      <c r="D14" s="9"/>
      <c r="E14" s="6"/>
      <c r="F14" s="10" t="str">
        <f>IF(COUNT(C14:E14)&lt;3,"",C14*D14)</f>
        <v/>
      </c>
      <c r="G14" s="10" t="str">
        <f>IF(F14="","",F14*E14)</f>
        <v/>
      </c>
      <c r="H14" s="6"/>
      <c r="I14" s="6"/>
      <c r="J14" s="6"/>
      <c r="K14" s="6"/>
      <c r="L14" s="6"/>
      <c r="M14" s="9"/>
      <c r="N14" s="6"/>
      <c r="O14" s="6"/>
      <c r="P14" s="6"/>
      <c r="Q14" s="6"/>
      <c r="R14" s="5" t="str">
        <f>IF(G14="","",IF(OR(C14&lt;=0,D14&lt;=0,E14&lt;=0,MOD(E14,1)&lt;&gt;0,F14&gt;25,AND(H14&lt;&gt;50,H14&lt;&gt;70,H14&lt;&gt;80),I14&lt;&gt;"Разломка, обработка краёв, укладка, укатка"),"Проверка сметчика",IF(Q14="","Выберите шифр",IF(OR(AND(Q14="68-02-007-01",H14=50,F14&lt;=5),AND(Q14="68-02-007-02",H14=50,F14&lt;=25,F14&gt;5),AND(Q14="68-02-007-03",H14=70,F14&lt;=5),AND(Q14="68-02-007-04",H14=70,F14&lt;=25,F14&gt;5),AND(Q14="68-02-007-05",H14=80,F14&lt;=5),AND(Q14="68-02-007-06",H14=80,F14&lt;=25,F14&gt;5)),"Сверить и утвердить","Проверка сметчика"))))</f>
        <v/>
      </c>
    </row>
    <row r="15" ht="60" customHeight="1" spans="1:18" x14ac:dyDescent="0.25">
      <c r="A15" s="5">
        <v>8</v>
      </c>
      <c r="B15" s="6"/>
      <c r="C15" s="9"/>
      <c r="D15" s="9"/>
      <c r="E15" s="6"/>
      <c r="F15" s="10" t="str">
        <f>IF(COUNT(C15:E15)&lt;3,"",C15*D15)</f>
        <v/>
      </c>
      <c r="G15" s="10" t="str">
        <f>IF(F15="","",F15*E15)</f>
        <v/>
      </c>
      <c r="H15" s="6"/>
      <c r="I15" s="6"/>
      <c r="J15" s="6"/>
      <c r="K15" s="6"/>
      <c r="L15" s="6"/>
      <c r="M15" s="9"/>
      <c r="N15" s="6"/>
      <c r="O15" s="6"/>
      <c r="P15" s="6"/>
      <c r="Q15" s="6"/>
      <c r="R15" s="5" t="str">
        <f>IF(G15="","",IF(OR(C15&lt;=0,D15&lt;=0,E15&lt;=0,MOD(E15,1)&lt;&gt;0,F15&gt;25,AND(H15&lt;&gt;50,H15&lt;&gt;70,H15&lt;&gt;80),I15&lt;&gt;"Разломка, обработка краёв, укладка, укатка"),"Проверка сметчика",IF(Q15="","Выберите шифр",IF(OR(AND(Q15="68-02-007-01",H15=50,F15&lt;=5),AND(Q15="68-02-007-02",H15=50,F15&lt;=25,F15&gt;5),AND(Q15="68-02-007-03",H15=70,F15&lt;=5),AND(Q15="68-02-007-04",H15=70,F15&lt;=25,F15&gt;5),AND(Q15="68-02-007-05",H15=80,F15&lt;=5),AND(Q15="68-02-007-06",H15=80,F15&lt;=25,F15&gt;5)),"Сверить и утвердить","Проверка сметчика"))))</f>
        <v/>
      </c>
    </row>
    <row r="16" ht="60" customHeight="1" spans="1:18" x14ac:dyDescent="0.25">
      <c r="A16" s="5">
        <v>9</v>
      </c>
      <c r="B16" s="6"/>
      <c r="C16" s="9"/>
      <c r="D16" s="9"/>
      <c r="E16" s="6"/>
      <c r="F16" s="10" t="str">
        <f>IF(COUNT(C16:E16)&lt;3,"",C16*D16)</f>
        <v/>
      </c>
      <c r="G16" s="10" t="str">
        <f>IF(F16="","",F16*E16)</f>
        <v/>
      </c>
      <c r="H16" s="6"/>
      <c r="I16" s="6"/>
      <c r="J16" s="6"/>
      <c r="K16" s="6"/>
      <c r="L16" s="6"/>
      <c r="M16" s="9"/>
      <c r="N16" s="6"/>
      <c r="O16" s="6"/>
      <c r="P16" s="6"/>
      <c r="Q16" s="6"/>
      <c r="R16" s="5" t="str">
        <f>IF(G16="","",IF(OR(C16&lt;=0,D16&lt;=0,E16&lt;=0,MOD(E16,1)&lt;&gt;0,F16&gt;25,AND(H16&lt;&gt;50,H16&lt;&gt;70,H16&lt;&gt;80),I16&lt;&gt;"Разломка, обработка краёв, укладка, укатка"),"Проверка сметчика",IF(Q16="","Выберите шифр",IF(OR(AND(Q16="68-02-007-01",H16=50,F16&lt;=5),AND(Q16="68-02-007-02",H16=50,F16&lt;=25,F16&gt;5),AND(Q16="68-02-007-03",H16=70,F16&lt;=5),AND(Q16="68-02-007-04",H16=70,F16&lt;=25,F16&gt;5),AND(Q16="68-02-007-05",H16=80,F16&lt;=5),AND(Q16="68-02-007-06",H16=80,F16&lt;=25,F16&gt;5)),"Сверить и утвердить","Проверка сметчика"))))</f>
        <v/>
      </c>
    </row>
    <row r="17" ht="60" customHeight="1" spans="1:18" x14ac:dyDescent="0.25">
      <c r="A17" s="5">
        <v>10</v>
      </c>
      <c r="B17" s="6"/>
      <c r="C17" s="9"/>
      <c r="D17" s="9"/>
      <c r="E17" s="6"/>
      <c r="F17" s="10" t="str">
        <f>IF(COUNT(C17:E17)&lt;3,"",C17*D17)</f>
        <v/>
      </c>
      <c r="G17" s="10" t="str">
        <f>IF(F17="","",F17*E17)</f>
        <v/>
      </c>
      <c r="H17" s="6"/>
      <c r="I17" s="6"/>
      <c r="J17" s="6"/>
      <c r="K17" s="6"/>
      <c r="L17" s="6"/>
      <c r="M17" s="9"/>
      <c r="N17" s="6"/>
      <c r="O17" s="6"/>
      <c r="P17" s="6"/>
      <c r="Q17" s="6"/>
      <c r="R17" s="5" t="str">
        <f>IF(G17="","",IF(OR(C17&lt;=0,D17&lt;=0,E17&lt;=0,MOD(E17,1)&lt;&gt;0,F17&gt;25,AND(H17&lt;&gt;50,H17&lt;&gt;70,H17&lt;&gt;80),I17&lt;&gt;"Разломка, обработка краёв, укладка, укатка"),"Проверка сметчика",IF(Q17="","Выберите шифр",IF(OR(AND(Q17="68-02-007-01",H17=50,F17&lt;=5),AND(Q17="68-02-007-02",H17=50,F17&lt;=25,F17&gt;5),AND(Q17="68-02-007-03",H17=70,F17&lt;=5),AND(Q17="68-02-007-04",H17=70,F17&lt;=25,F17&gt;5),AND(Q17="68-02-007-05",H17=80,F17&lt;=5),AND(Q17="68-02-007-06",H17=80,F17&lt;=25,F17&gt;5)),"Сверить и утвердить","Проверка сметчика"))))</f>
        <v/>
      </c>
    </row>
    <row r="18" ht="60" customHeight="1" spans="1:18" x14ac:dyDescent="0.25">
      <c r="A18" s="5">
        <v>11</v>
      </c>
      <c r="B18" s="6"/>
      <c r="C18" s="9"/>
      <c r="D18" s="9"/>
      <c r="E18" s="6"/>
      <c r="F18" s="10" t="str">
        <f>IF(COUNT(C18:E18)&lt;3,"",C18*D18)</f>
        <v/>
      </c>
      <c r="G18" s="10" t="str">
        <f>IF(F18="","",F18*E18)</f>
        <v/>
      </c>
      <c r="H18" s="6"/>
      <c r="I18" s="6"/>
      <c r="J18" s="6"/>
      <c r="K18" s="6"/>
      <c r="L18" s="6"/>
      <c r="M18" s="9"/>
      <c r="N18" s="6"/>
      <c r="O18" s="6"/>
      <c r="P18" s="6"/>
      <c r="Q18" s="6"/>
      <c r="R18" s="5" t="str">
        <f>IF(G18="","",IF(OR(C18&lt;=0,D18&lt;=0,E18&lt;=0,MOD(E18,1)&lt;&gt;0,F18&gt;25,AND(H18&lt;&gt;50,H18&lt;&gt;70,H18&lt;&gt;80),I18&lt;&gt;"Разломка, обработка краёв, укладка, укатка"),"Проверка сметчика",IF(Q18="","Выберите шифр",IF(OR(AND(Q18="68-02-007-01",H18=50,F18&lt;=5),AND(Q18="68-02-007-02",H18=50,F18&lt;=25,F18&gt;5),AND(Q18="68-02-007-03",H18=70,F18&lt;=5),AND(Q18="68-02-007-04",H18=70,F18&lt;=25,F18&gt;5),AND(Q18="68-02-007-05",H18=80,F18&lt;=5),AND(Q18="68-02-007-06",H18=80,F18&lt;=25,F18&gt;5)),"Сверить и утвердить","Проверка сметчика"))))</f>
        <v/>
      </c>
    </row>
    <row r="19" ht="60" customHeight="1" spans="1:18" x14ac:dyDescent="0.25">
      <c r="A19" s="5">
        <v>12</v>
      </c>
      <c r="B19" s="6"/>
      <c r="C19" s="9"/>
      <c r="D19" s="9"/>
      <c r="E19" s="6"/>
      <c r="F19" s="10" t="str">
        <f>IF(COUNT(C19:E19)&lt;3,"",C19*D19)</f>
        <v/>
      </c>
      <c r="G19" s="10" t="str">
        <f>IF(F19="","",F19*E19)</f>
        <v/>
      </c>
      <c r="H19" s="6"/>
      <c r="I19" s="6"/>
      <c r="J19" s="6"/>
      <c r="K19" s="6"/>
      <c r="L19" s="6"/>
      <c r="M19" s="9"/>
      <c r="N19" s="6"/>
      <c r="O19" s="6"/>
      <c r="P19" s="6"/>
      <c r="Q19" s="6"/>
      <c r="R19" s="5" t="str">
        <f>IF(G19="","",IF(OR(C19&lt;=0,D19&lt;=0,E19&lt;=0,MOD(E19,1)&lt;&gt;0,F19&gt;25,AND(H19&lt;&gt;50,H19&lt;&gt;70,H19&lt;&gt;80),I19&lt;&gt;"Разломка, обработка краёв, укладка, укатка"),"Проверка сметчика",IF(Q19="","Выберите шифр",IF(OR(AND(Q19="68-02-007-01",H19=50,F19&lt;=5),AND(Q19="68-02-007-02",H19=50,F19&lt;=25,F19&gt;5),AND(Q19="68-02-007-03",H19=70,F19&lt;=5),AND(Q19="68-02-007-04",H19=70,F19&lt;=25,F19&gt;5),AND(Q19="68-02-007-05",H19=80,F19&lt;=5),AND(Q19="68-02-007-06",H19=80,F19&lt;=25,F19&gt;5)),"Сверить и утвердить","Проверка сметчика"))))</f>
        <v/>
      </c>
    </row>
    <row r="20" ht="60" customHeight="1" spans="1:18" x14ac:dyDescent="0.25">
      <c r="A20" s="5">
        <v>13</v>
      </c>
      <c r="B20" s="6"/>
      <c r="C20" s="9"/>
      <c r="D20" s="9"/>
      <c r="E20" s="6"/>
      <c r="F20" s="10" t="str">
        <f>IF(COUNT(C20:E20)&lt;3,"",C20*D20)</f>
        <v/>
      </c>
      <c r="G20" s="10" t="str">
        <f>IF(F20="","",F20*E20)</f>
        <v/>
      </c>
      <c r="H20" s="6"/>
      <c r="I20" s="6"/>
      <c r="J20" s="6"/>
      <c r="K20" s="6"/>
      <c r="L20" s="6"/>
      <c r="M20" s="9"/>
      <c r="N20" s="6"/>
      <c r="O20" s="6"/>
      <c r="P20" s="6"/>
      <c r="Q20" s="6"/>
      <c r="R20" s="5" t="str">
        <f>IF(G20="","",IF(OR(C20&lt;=0,D20&lt;=0,E20&lt;=0,MOD(E20,1)&lt;&gt;0,F20&gt;25,AND(H20&lt;&gt;50,H20&lt;&gt;70,H20&lt;&gt;80),I20&lt;&gt;"Разломка, обработка краёв, укладка, укатка"),"Проверка сметчика",IF(Q20="","Выберите шифр",IF(OR(AND(Q20="68-02-007-01",H20=50,F20&lt;=5),AND(Q20="68-02-007-02",H20=50,F20&lt;=25,F20&gt;5),AND(Q20="68-02-007-03",H20=70,F20&lt;=5),AND(Q20="68-02-007-04",H20=70,F20&lt;=25,F20&gt;5),AND(Q20="68-02-007-05",H20=80,F20&lt;=5),AND(Q20="68-02-007-06",H20=80,F20&lt;=25,F20&gt;5)),"Сверить и утвердить","Проверка сметчика"))))</f>
        <v/>
      </c>
    </row>
    <row r="21" ht="60" customHeight="1" spans="1:18" x14ac:dyDescent="0.25">
      <c r="A21" s="5">
        <v>14</v>
      </c>
      <c r="B21" s="6"/>
      <c r="C21" s="9"/>
      <c r="D21" s="9"/>
      <c r="E21" s="6"/>
      <c r="F21" s="10" t="str">
        <f>IF(COUNT(C21:E21)&lt;3,"",C21*D21)</f>
        <v/>
      </c>
      <c r="G21" s="10" t="str">
        <f>IF(F21="","",F21*E21)</f>
        <v/>
      </c>
      <c r="H21" s="6"/>
      <c r="I21" s="6"/>
      <c r="J21" s="6"/>
      <c r="K21" s="6"/>
      <c r="L21" s="6"/>
      <c r="M21" s="9"/>
      <c r="N21" s="6"/>
      <c r="O21" s="6"/>
      <c r="P21" s="6"/>
      <c r="Q21" s="6"/>
      <c r="R21" s="5" t="str">
        <f>IF(G21="","",IF(OR(C21&lt;=0,D21&lt;=0,E21&lt;=0,MOD(E21,1)&lt;&gt;0,F21&gt;25,AND(H21&lt;&gt;50,H21&lt;&gt;70,H21&lt;&gt;80),I21&lt;&gt;"Разломка, обработка краёв, укладка, укатка"),"Проверка сметчика",IF(Q21="","Выберите шифр",IF(OR(AND(Q21="68-02-007-01",H21=50,F21&lt;=5),AND(Q21="68-02-007-02",H21=50,F21&lt;=25,F21&gt;5),AND(Q21="68-02-007-03",H21=70,F21&lt;=5),AND(Q21="68-02-007-04",H21=70,F21&lt;=25,F21&gt;5),AND(Q21="68-02-007-05",H21=80,F21&lt;=5),AND(Q21="68-02-007-06",H21=80,F21&lt;=25,F21&gt;5)),"Сверить и утвердить","Проверка сметчика"))))</f>
        <v/>
      </c>
    </row>
    <row r="22" ht="60" customHeight="1" spans="1:18" x14ac:dyDescent="0.25">
      <c r="A22" s="5">
        <v>15</v>
      </c>
      <c r="B22" s="6"/>
      <c r="C22" s="9"/>
      <c r="D22" s="9"/>
      <c r="E22" s="6"/>
      <c r="F22" s="10" t="str">
        <f>IF(COUNT(C22:E22)&lt;3,"",C22*D22)</f>
        <v/>
      </c>
      <c r="G22" s="10" t="str">
        <f>IF(F22="","",F22*E22)</f>
        <v/>
      </c>
      <c r="H22" s="6"/>
      <c r="I22" s="6"/>
      <c r="J22" s="6"/>
      <c r="K22" s="6"/>
      <c r="L22" s="6"/>
      <c r="M22" s="9"/>
      <c r="N22" s="6"/>
      <c r="O22" s="6"/>
      <c r="P22" s="6"/>
      <c r="Q22" s="6"/>
      <c r="R22" s="5" t="str">
        <f>IF(G22="","",IF(OR(C22&lt;=0,D22&lt;=0,E22&lt;=0,MOD(E22,1)&lt;&gt;0,F22&gt;25,AND(H22&lt;&gt;50,H22&lt;&gt;70,H22&lt;&gt;80),I22&lt;&gt;"Разломка, обработка краёв, укладка, укатка"),"Проверка сметчика",IF(Q22="","Выберите шифр",IF(OR(AND(Q22="68-02-007-01",H22=50,F22&lt;=5),AND(Q22="68-02-007-02",H22=50,F22&lt;=25,F22&gt;5),AND(Q22="68-02-007-03",H22=70,F22&lt;=5),AND(Q22="68-02-007-04",H22=70,F22&lt;=25,F22&gt;5),AND(Q22="68-02-007-05",H22=80,F22&lt;=5),AND(Q22="68-02-007-06",H22=80,F22&lt;=25,F22&gt;5)),"Сверить и утвердить","Проверка сметчика"))))</f>
        <v/>
      </c>
    </row>
    <row r="23" ht="60" customHeight="1" spans="1:18" x14ac:dyDescent="0.25">
      <c r="A23" s="5">
        <v>16</v>
      </c>
      <c r="B23" s="6"/>
      <c r="C23" s="9"/>
      <c r="D23" s="9"/>
      <c r="E23" s="6"/>
      <c r="F23" s="10" t="str">
        <f>IF(COUNT(C23:E23)&lt;3,"",C23*D23)</f>
        <v/>
      </c>
      <c r="G23" s="10" t="str">
        <f>IF(F23="","",F23*E23)</f>
        <v/>
      </c>
      <c r="H23" s="6"/>
      <c r="I23" s="6"/>
      <c r="J23" s="6"/>
      <c r="K23" s="6"/>
      <c r="L23" s="6"/>
      <c r="M23" s="9"/>
      <c r="N23" s="6"/>
      <c r="O23" s="6"/>
      <c r="P23" s="6"/>
      <c r="Q23" s="6"/>
      <c r="R23" s="5" t="str">
        <f>IF(G23="","",IF(OR(C23&lt;=0,D23&lt;=0,E23&lt;=0,MOD(E23,1)&lt;&gt;0,F23&gt;25,AND(H23&lt;&gt;50,H23&lt;&gt;70,H23&lt;&gt;80),I23&lt;&gt;"Разломка, обработка краёв, укладка, укатка"),"Проверка сметчика",IF(Q23="","Выберите шифр",IF(OR(AND(Q23="68-02-007-01",H23=50,F23&lt;=5),AND(Q23="68-02-007-02",H23=50,F23&lt;=25,F23&gt;5),AND(Q23="68-02-007-03",H23=70,F23&lt;=5),AND(Q23="68-02-007-04",H23=70,F23&lt;=25,F23&gt;5),AND(Q23="68-02-007-05",H23=80,F23&lt;=5),AND(Q23="68-02-007-06",H23=80,F23&lt;=25,F23&gt;5)),"Сверить и утвердить","Проверка сметчика"))))</f>
        <v/>
      </c>
    </row>
    <row r="24" ht="60" customHeight="1" spans="1:18" x14ac:dyDescent="0.25">
      <c r="A24" s="5">
        <v>17</v>
      </c>
      <c r="B24" s="6"/>
      <c r="C24" s="9"/>
      <c r="D24" s="9"/>
      <c r="E24" s="6"/>
      <c r="F24" s="10" t="str">
        <f>IF(COUNT(C24:E24)&lt;3,"",C24*D24)</f>
        <v/>
      </c>
      <c r="G24" s="10" t="str">
        <f>IF(F24="","",F24*E24)</f>
        <v/>
      </c>
      <c r="H24" s="6"/>
      <c r="I24" s="6"/>
      <c r="J24" s="6"/>
      <c r="K24" s="6"/>
      <c r="L24" s="6"/>
      <c r="M24" s="9"/>
      <c r="N24" s="6"/>
      <c r="O24" s="6"/>
      <c r="P24" s="6"/>
      <c r="Q24" s="6"/>
      <c r="R24" s="5" t="str">
        <f>IF(G24="","",IF(OR(C24&lt;=0,D24&lt;=0,E24&lt;=0,MOD(E24,1)&lt;&gt;0,F24&gt;25,AND(H24&lt;&gt;50,H24&lt;&gt;70,H24&lt;&gt;80),I24&lt;&gt;"Разломка, обработка краёв, укладка, укатка"),"Проверка сметчика",IF(Q24="","Выберите шифр",IF(OR(AND(Q24="68-02-007-01",H24=50,F24&lt;=5),AND(Q24="68-02-007-02",H24=50,F24&lt;=25,F24&gt;5),AND(Q24="68-02-007-03",H24=70,F24&lt;=5),AND(Q24="68-02-007-04",H24=70,F24&lt;=25,F24&gt;5),AND(Q24="68-02-007-05",H24=80,F24&lt;=5),AND(Q24="68-02-007-06",H24=80,F24&lt;=25,F24&gt;5)),"Сверить и утвердить","Проверка сметчика"))))</f>
        <v/>
      </c>
    </row>
    <row r="25" ht="60" customHeight="1" spans="1:18" x14ac:dyDescent="0.25">
      <c r="A25" s="5">
        <v>18</v>
      </c>
      <c r="B25" s="6"/>
      <c r="C25" s="9"/>
      <c r="D25" s="9"/>
      <c r="E25" s="6"/>
      <c r="F25" s="10" t="str">
        <f>IF(COUNT(C25:E25)&lt;3,"",C25*D25)</f>
        <v/>
      </c>
      <c r="G25" s="10" t="str">
        <f>IF(F25="","",F25*E25)</f>
        <v/>
      </c>
      <c r="H25" s="6"/>
      <c r="I25" s="6"/>
      <c r="J25" s="6"/>
      <c r="K25" s="6"/>
      <c r="L25" s="6"/>
      <c r="M25" s="9"/>
      <c r="N25" s="6"/>
      <c r="O25" s="6"/>
      <c r="P25" s="6"/>
      <c r="Q25" s="6"/>
      <c r="R25" s="5" t="str">
        <f>IF(G25="","",IF(OR(C25&lt;=0,D25&lt;=0,E25&lt;=0,MOD(E25,1)&lt;&gt;0,F25&gt;25,AND(H25&lt;&gt;50,H25&lt;&gt;70,H25&lt;&gt;80),I25&lt;&gt;"Разломка, обработка краёв, укладка, укатка"),"Проверка сметчика",IF(Q25="","Выберите шифр",IF(OR(AND(Q25="68-02-007-01",H25=50,F25&lt;=5),AND(Q25="68-02-007-02",H25=50,F25&lt;=25,F25&gt;5),AND(Q25="68-02-007-03",H25=70,F25&lt;=5),AND(Q25="68-02-007-04",H25=70,F25&lt;=25,F25&gt;5),AND(Q25="68-02-007-05",H25=80,F25&lt;=5),AND(Q25="68-02-007-06",H25=80,F25&lt;=25,F25&gt;5)),"Сверить и утвердить","Проверка сметчика"))))</f>
        <v/>
      </c>
    </row>
    <row r="26" ht="60" customHeight="1" spans="1:18" x14ac:dyDescent="0.25">
      <c r="A26" s="5">
        <v>19</v>
      </c>
      <c r="B26" s="6"/>
      <c r="C26" s="9"/>
      <c r="D26" s="9"/>
      <c r="E26" s="6"/>
      <c r="F26" s="10" t="str">
        <f>IF(COUNT(C26:E26)&lt;3,"",C26*D26)</f>
        <v/>
      </c>
      <c r="G26" s="10" t="str">
        <f>IF(F26="","",F26*E26)</f>
        <v/>
      </c>
      <c r="H26" s="6"/>
      <c r="I26" s="6"/>
      <c r="J26" s="6"/>
      <c r="K26" s="6"/>
      <c r="L26" s="6"/>
      <c r="M26" s="9"/>
      <c r="N26" s="6"/>
      <c r="O26" s="6"/>
      <c r="P26" s="6"/>
      <c r="Q26" s="6"/>
      <c r="R26" s="5" t="str">
        <f>IF(G26="","",IF(OR(C26&lt;=0,D26&lt;=0,E26&lt;=0,MOD(E26,1)&lt;&gt;0,F26&gt;25,AND(H26&lt;&gt;50,H26&lt;&gt;70,H26&lt;&gt;80),I26&lt;&gt;"Разломка, обработка краёв, укладка, укатка"),"Проверка сметчика",IF(Q26="","Выберите шифр",IF(OR(AND(Q26="68-02-007-01",H26=50,F26&lt;=5),AND(Q26="68-02-007-02",H26=50,F26&lt;=25,F26&gt;5),AND(Q26="68-02-007-03",H26=70,F26&lt;=5),AND(Q26="68-02-007-04",H26=70,F26&lt;=25,F26&gt;5),AND(Q26="68-02-007-05",H26=80,F26&lt;=5),AND(Q26="68-02-007-06",H26=80,F26&lt;=25,F26&gt;5)),"Сверить и утвердить","Проверка сметчика"))))</f>
        <v/>
      </c>
    </row>
    <row r="27" ht="60" customHeight="1" spans="1:18" x14ac:dyDescent="0.25">
      <c r="A27" s="5">
        <v>20</v>
      </c>
      <c r="B27" s="6"/>
      <c r="C27" s="9"/>
      <c r="D27" s="9"/>
      <c r="E27" s="6"/>
      <c r="F27" s="10" t="str">
        <f>IF(COUNT(C27:E27)&lt;3,"",C27*D27)</f>
        <v/>
      </c>
      <c r="G27" s="10" t="str">
        <f>IF(F27="","",F27*E27)</f>
        <v/>
      </c>
      <c r="H27" s="6"/>
      <c r="I27" s="6"/>
      <c r="J27" s="6"/>
      <c r="K27" s="6"/>
      <c r="L27" s="6"/>
      <c r="M27" s="9"/>
      <c r="N27" s="6"/>
      <c r="O27" s="6"/>
      <c r="P27" s="6"/>
      <c r="Q27" s="6"/>
      <c r="R27" s="5" t="str">
        <f>IF(G27="","",IF(OR(C27&lt;=0,D27&lt;=0,E27&lt;=0,MOD(E27,1)&lt;&gt;0,F27&gt;25,AND(H27&lt;&gt;50,H27&lt;&gt;70,H27&lt;&gt;80),I27&lt;&gt;"Разломка, обработка краёв, укладка, укатка"),"Проверка сметчика",IF(Q27="","Выберите шифр",IF(OR(AND(Q27="68-02-007-01",H27=50,F27&lt;=5),AND(Q27="68-02-007-02",H27=50,F27&lt;=25,F27&gt;5),AND(Q27="68-02-007-03",H27=70,F27&lt;=5),AND(Q27="68-02-007-04",H27=70,F27&lt;=25,F27&gt;5),AND(Q27="68-02-007-05",H27=80,F27&lt;=5),AND(Q27="68-02-007-06",H27=80,F27&lt;=25,F27&gt;5)),"Сверить и утвердить","Проверка сметчика"))))</f>
        <v/>
      </c>
    </row>
    <row r="28" ht="60" customHeight="1" spans="1:18" x14ac:dyDescent="0.25">
      <c r="A28" s="5">
        <v>21</v>
      </c>
      <c r="B28" s="6"/>
      <c r="C28" s="9"/>
      <c r="D28" s="9"/>
      <c r="E28" s="6"/>
      <c r="F28" s="10" t="str">
        <f>IF(COUNT(C28:E28)&lt;3,"",C28*D28)</f>
        <v/>
      </c>
      <c r="G28" s="10" t="str">
        <f>IF(F28="","",F28*E28)</f>
        <v/>
      </c>
      <c r="H28" s="6"/>
      <c r="I28" s="6"/>
      <c r="J28" s="6"/>
      <c r="K28" s="6"/>
      <c r="L28" s="6"/>
      <c r="M28" s="9"/>
      <c r="N28" s="6"/>
      <c r="O28" s="6"/>
      <c r="P28" s="6"/>
      <c r="Q28" s="6"/>
      <c r="R28" s="5" t="str">
        <f>IF(G28="","",IF(OR(C28&lt;=0,D28&lt;=0,E28&lt;=0,MOD(E28,1)&lt;&gt;0,F28&gt;25,AND(H28&lt;&gt;50,H28&lt;&gt;70,H28&lt;&gt;80),I28&lt;&gt;"Разломка, обработка краёв, укладка, укатка"),"Проверка сметчика",IF(Q28="","Выберите шифр",IF(OR(AND(Q28="68-02-007-01",H28=50,F28&lt;=5),AND(Q28="68-02-007-02",H28=50,F28&lt;=25,F28&gt;5),AND(Q28="68-02-007-03",H28=70,F28&lt;=5),AND(Q28="68-02-007-04",H28=70,F28&lt;=25,F28&gt;5),AND(Q28="68-02-007-05",H28=80,F28&lt;=5),AND(Q28="68-02-007-06",H28=80,F28&lt;=25,F28&gt;5)),"Сверить и утвердить","Проверка сметчика"))))</f>
        <v/>
      </c>
    </row>
    <row r="29" ht="60" customHeight="1" spans="1:18" x14ac:dyDescent="0.25">
      <c r="A29" s="5">
        <v>22</v>
      </c>
      <c r="B29" s="6"/>
      <c r="C29" s="9"/>
      <c r="D29" s="9"/>
      <c r="E29" s="6"/>
      <c r="F29" s="10" t="str">
        <f>IF(COUNT(C29:E29)&lt;3,"",C29*D29)</f>
        <v/>
      </c>
      <c r="G29" s="10" t="str">
        <f>IF(F29="","",F29*E29)</f>
        <v/>
      </c>
      <c r="H29" s="6"/>
      <c r="I29" s="6"/>
      <c r="J29" s="6"/>
      <c r="K29" s="6"/>
      <c r="L29" s="6"/>
      <c r="M29" s="9"/>
      <c r="N29" s="6"/>
      <c r="O29" s="6"/>
      <c r="P29" s="6"/>
      <c r="Q29" s="6"/>
      <c r="R29" s="5" t="str">
        <f>IF(G29="","",IF(OR(C29&lt;=0,D29&lt;=0,E29&lt;=0,MOD(E29,1)&lt;&gt;0,F29&gt;25,AND(H29&lt;&gt;50,H29&lt;&gt;70,H29&lt;&gt;80),I29&lt;&gt;"Разломка, обработка краёв, укладка, укатка"),"Проверка сметчика",IF(Q29="","Выберите шифр",IF(OR(AND(Q29="68-02-007-01",H29=50,F29&lt;=5),AND(Q29="68-02-007-02",H29=50,F29&lt;=25,F29&gt;5),AND(Q29="68-02-007-03",H29=70,F29&lt;=5),AND(Q29="68-02-007-04",H29=70,F29&lt;=25,F29&gt;5),AND(Q29="68-02-007-05",H29=80,F29&lt;=5),AND(Q29="68-02-007-06",H29=80,F29&lt;=25,F29&gt;5)),"Сверить и утвердить","Проверка сметчика"))))</f>
        <v/>
      </c>
    </row>
    <row r="30" ht="60" customHeight="1" spans="1:18" x14ac:dyDescent="0.25">
      <c r="A30" s="5">
        <v>23</v>
      </c>
      <c r="B30" s="6"/>
      <c r="C30" s="9"/>
      <c r="D30" s="9"/>
      <c r="E30" s="6"/>
      <c r="F30" s="10" t="str">
        <f>IF(COUNT(C30:E30)&lt;3,"",C30*D30)</f>
        <v/>
      </c>
      <c r="G30" s="10" t="str">
        <f>IF(F30="","",F30*E30)</f>
        <v/>
      </c>
      <c r="H30" s="6"/>
      <c r="I30" s="6"/>
      <c r="J30" s="6"/>
      <c r="K30" s="6"/>
      <c r="L30" s="6"/>
      <c r="M30" s="9"/>
      <c r="N30" s="6"/>
      <c r="O30" s="6"/>
      <c r="P30" s="6"/>
      <c r="Q30" s="6"/>
      <c r="R30" s="5" t="str">
        <f>IF(G30="","",IF(OR(C30&lt;=0,D30&lt;=0,E30&lt;=0,MOD(E30,1)&lt;&gt;0,F30&gt;25,AND(H30&lt;&gt;50,H30&lt;&gt;70,H30&lt;&gt;80),I30&lt;&gt;"Разломка, обработка краёв, укладка, укатка"),"Проверка сметчика",IF(Q30="","Выберите шифр",IF(OR(AND(Q30="68-02-007-01",H30=50,F30&lt;=5),AND(Q30="68-02-007-02",H30=50,F30&lt;=25,F30&gt;5),AND(Q30="68-02-007-03",H30=70,F30&lt;=5),AND(Q30="68-02-007-04",H30=70,F30&lt;=25,F30&gt;5),AND(Q30="68-02-007-05",H30=80,F30&lt;=5),AND(Q30="68-02-007-06",H30=80,F30&lt;=25,F30&gt;5)),"Сверить и утвердить","Проверка сметчика"))))</f>
        <v/>
      </c>
    </row>
    <row r="31" ht="60" customHeight="1" spans="1:18" x14ac:dyDescent="0.25">
      <c r="A31" s="5">
        <v>24</v>
      </c>
      <c r="B31" s="6"/>
      <c r="C31" s="9"/>
      <c r="D31" s="9"/>
      <c r="E31" s="6"/>
      <c r="F31" s="10" t="str">
        <f>IF(COUNT(C31:E31)&lt;3,"",C31*D31)</f>
        <v/>
      </c>
      <c r="G31" s="10" t="str">
        <f>IF(F31="","",F31*E31)</f>
        <v/>
      </c>
      <c r="H31" s="6"/>
      <c r="I31" s="6"/>
      <c r="J31" s="6"/>
      <c r="K31" s="6"/>
      <c r="L31" s="6"/>
      <c r="M31" s="9"/>
      <c r="N31" s="6"/>
      <c r="O31" s="6"/>
      <c r="P31" s="6"/>
      <c r="Q31" s="6"/>
      <c r="R31" s="5" t="str">
        <f>IF(G31="","",IF(OR(C31&lt;=0,D31&lt;=0,E31&lt;=0,MOD(E31,1)&lt;&gt;0,F31&gt;25,AND(H31&lt;&gt;50,H31&lt;&gt;70,H31&lt;&gt;80),I31&lt;&gt;"Разломка, обработка краёв, укладка, укатка"),"Проверка сметчика",IF(Q31="","Выберите шифр",IF(OR(AND(Q31="68-02-007-01",H31=50,F31&lt;=5),AND(Q31="68-02-007-02",H31=50,F31&lt;=25,F31&gt;5),AND(Q31="68-02-007-03",H31=70,F31&lt;=5),AND(Q31="68-02-007-04",H31=70,F31&lt;=25,F31&gt;5),AND(Q31="68-02-007-05",H31=80,F31&lt;=5),AND(Q31="68-02-007-06",H31=80,F31&lt;=25,F31&gt;5)),"Сверить и утвердить","Проверка сметчика"))))</f>
        <v/>
      </c>
    </row>
    <row r="32" ht="60" customHeight="1" spans="1:18" x14ac:dyDescent="0.25">
      <c r="A32" s="5">
        <v>25</v>
      </c>
      <c r="B32" s="6"/>
      <c r="C32" s="9"/>
      <c r="D32" s="9"/>
      <c r="E32" s="6"/>
      <c r="F32" s="10" t="str">
        <f>IF(COUNT(C32:E32)&lt;3,"",C32*D32)</f>
        <v/>
      </c>
      <c r="G32" s="10" t="str">
        <f>IF(F32="","",F32*E32)</f>
        <v/>
      </c>
      <c r="H32" s="6"/>
      <c r="I32" s="6"/>
      <c r="J32" s="6"/>
      <c r="K32" s="6"/>
      <c r="L32" s="6"/>
      <c r="M32" s="9"/>
      <c r="N32" s="6"/>
      <c r="O32" s="6"/>
      <c r="P32" s="6"/>
      <c r="Q32" s="6"/>
      <c r="R32" s="5" t="str">
        <f>IF(G32="","",IF(OR(C32&lt;=0,D32&lt;=0,E32&lt;=0,MOD(E32,1)&lt;&gt;0,F32&gt;25,AND(H32&lt;&gt;50,H32&lt;&gt;70,H32&lt;&gt;80),I32&lt;&gt;"Разломка, обработка краёв, укладка, укатка"),"Проверка сметчика",IF(Q32="","Выберите шифр",IF(OR(AND(Q32="68-02-007-01",H32=50,F32&lt;=5),AND(Q32="68-02-007-02",H32=50,F32&lt;=25,F32&gt;5),AND(Q32="68-02-007-03",H32=70,F32&lt;=5),AND(Q32="68-02-007-04",H32=70,F32&lt;=25,F32&gt;5),AND(Q32="68-02-007-05",H32=80,F32&lt;=5),AND(Q32="68-02-007-06",H32=80,F32&lt;=25,F32&gt;5)),"Сверить и утвердить","Проверка сметчика"))))</f>
        <v/>
      </c>
    </row>
    <row r="33" ht="60" customHeight="1" spans="1:18" x14ac:dyDescent="0.25">
      <c r="A33" s="5">
        <v>26</v>
      </c>
      <c r="B33" s="6"/>
      <c r="C33" s="9"/>
      <c r="D33" s="9"/>
      <c r="E33" s="6"/>
      <c r="F33" s="10" t="str">
        <f>IF(COUNT(C33:E33)&lt;3,"",C33*D33)</f>
        <v/>
      </c>
      <c r="G33" s="10" t="str">
        <f>IF(F33="","",F33*E33)</f>
        <v/>
      </c>
      <c r="H33" s="6"/>
      <c r="I33" s="6"/>
      <c r="J33" s="6"/>
      <c r="K33" s="6"/>
      <c r="L33" s="6"/>
      <c r="M33" s="9"/>
      <c r="N33" s="6"/>
      <c r="O33" s="6"/>
      <c r="P33" s="6"/>
      <c r="Q33" s="6"/>
      <c r="R33" s="5" t="str">
        <f>IF(G33="","",IF(OR(C33&lt;=0,D33&lt;=0,E33&lt;=0,MOD(E33,1)&lt;&gt;0,F33&gt;25,AND(H33&lt;&gt;50,H33&lt;&gt;70,H33&lt;&gt;80),I33&lt;&gt;"Разломка, обработка краёв, укладка, укатка"),"Проверка сметчика",IF(Q33="","Выберите шифр",IF(OR(AND(Q33="68-02-007-01",H33=50,F33&lt;=5),AND(Q33="68-02-007-02",H33=50,F33&lt;=25,F33&gt;5),AND(Q33="68-02-007-03",H33=70,F33&lt;=5),AND(Q33="68-02-007-04",H33=70,F33&lt;=25,F33&gt;5),AND(Q33="68-02-007-05",H33=80,F33&lt;=5),AND(Q33="68-02-007-06",H33=80,F33&lt;=25,F33&gt;5)),"Сверить и утвердить","Проверка сметчика"))))</f>
        <v/>
      </c>
    </row>
    <row r="34" ht="60" customHeight="1" spans="1:18" x14ac:dyDescent="0.25">
      <c r="A34" s="5">
        <v>27</v>
      </c>
      <c r="B34" s="6"/>
      <c r="C34" s="9"/>
      <c r="D34" s="9"/>
      <c r="E34" s="6"/>
      <c r="F34" s="10" t="str">
        <f>IF(COUNT(C34:E34)&lt;3,"",C34*D34)</f>
        <v/>
      </c>
      <c r="G34" s="10" t="str">
        <f>IF(F34="","",F34*E34)</f>
        <v/>
      </c>
      <c r="H34" s="6"/>
      <c r="I34" s="6"/>
      <c r="J34" s="6"/>
      <c r="K34" s="6"/>
      <c r="L34" s="6"/>
      <c r="M34" s="9"/>
      <c r="N34" s="6"/>
      <c r="O34" s="6"/>
      <c r="P34" s="6"/>
      <c r="Q34" s="6"/>
      <c r="R34" s="5" t="str">
        <f>IF(G34="","",IF(OR(C34&lt;=0,D34&lt;=0,E34&lt;=0,MOD(E34,1)&lt;&gt;0,F34&gt;25,AND(H34&lt;&gt;50,H34&lt;&gt;70,H34&lt;&gt;80),I34&lt;&gt;"Разломка, обработка краёв, укладка, укатка"),"Проверка сметчика",IF(Q34="","Выберите шифр",IF(OR(AND(Q34="68-02-007-01",H34=50,F34&lt;=5),AND(Q34="68-02-007-02",H34=50,F34&lt;=25,F34&gt;5),AND(Q34="68-02-007-03",H34=70,F34&lt;=5),AND(Q34="68-02-007-04",H34=70,F34&lt;=25,F34&gt;5),AND(Q34="68-02-007-05",H34=80,F34&lt;=5),AND(Q34="68-02-007-06",H34=80,F34&lt;=25,F34&gt;5)),"Сверить и утвердить","Проверка сметчика"))))</f>
        <v/>
      </c>
    </row>
    <row r="35" ht="60" customHeight="1" spans="1:18" x14ac:dyDescent="0.25">
      <c r="A35" s="5">
        <v>28</v>
      </c>
      <c r="B35" s="6"/>
      <c r="C35" s="9"/>
      <c r="D35" s="9"/>
      <c r="E35" s="6"/>
      <c r="F35" s="10" t="str">
        <f>IF(COUNT(C35:E35)&lt;3,"",C35*D35)</f>
        <v/>
      </c>
      <c r="G35" s="10" t="str">
        <f>IF(F35="","",F35*E35)</f>
        <v/>
      </c>
      <c r="H35" s="6"/>
      <c r="I35" s="6"/>
      <c r="J35" s="6"/>
      <c r="K35" s="6"/>
      <c r="L35" s="6"/>
      <c r="M35" s="9"/>
      <c r="N35" s="6"/>
      <c r="O35" s="6"/>
      <c r="P35" s="6"/>
      <c r="Q35" s="6"/>
      <c r="R35" s="5" t="str">
        <f>IF(G35="","",IF(OR(C35&lt;=0,D35&lt;=0,E35&lt;=0,MOD(E35,1)&lt;&gt;0,F35&gt;25,AND(H35&lt;&gt;50,H35&lt;&gt;70,H35&lt;&gt;80),I35&lt;&gt;"Разломка, обработка краёв, укладка, укатка"),"Проверка сметчика",IF(Q35="","Выберите шифр",IF(OR(AND(Q35="68-02-007-01",H35=50,F35&lt;=5),AND(Q35="68-02-007-02",H35=50,F35&lt;=25,F35&gt;5),AND(Q35="68-02-007-03",H35=70,F35&lt;=5),AND(Q35="68-02-007-04",H35=70,F35&lt;=25,F35&gt;5),AND(Q35="68-02-007-05",H35=80,F35&lt;=5),AND(Q35="68-02-007-06",H35=80,F35&lt;=25,F35&gt;5)),"Сверить и утвердить","Проверка сметчика"))))</f>
        <v/>
      </c>
    </row>
    <row r="36" ht="60" customHeight="1" spans="1:18" x14ac:dyDescent="0.25">
      <c r="A36" s="5">
        <v>29</v>
      </c>
      <c r="B36" s="6"/>
      <c r="C36" s="9"/>
      <c r="D36" s="9"/>
      <c r="E36" s="6"/>
      <c r="F36" s="10" t="str">
        <f>IF(COUNT(C36:E36)&lt;3,"",C36*D36)</f>
        <v/>
      </c>
      <c r="G36" s="10" t="str">
        <f>IF(F36="","",F36*E36)</f>
        <v/>
      </c>
      <c r="H36" s="6"/>
      <c r="I36" s="6"/>
      <c r="J36" s="6"/>
      <c r="K36" s="6"/>
      <c r="L36" s="6"/>
      <c r="M36" s="9"/>
      <c r="N36" s="6"/>
      <c r="O36" s="6"/>
      <c r="P36" s="6"/>
      <c r="Q36" s="6"/>
      <c r="R36" s="5" t="str">
        <f>IF(G36="","",IF(OR(C36&lt;=0,D36&lt;=0,E36&lt;=0,MOD(E36,1)&lt;&gt;0,F36&gt;25,AND(H36&lt;&gt;50,H36&lt;&gt;70,H36&lt;&gt;80),I36&lt;&gt;"Разломка, обработка краёв, укладка, укатка"),"Проверка сметчика",IF(Q36="","Выберите шифр",IF(OR(AND(Q36="68-02-007-01",H36=50,F36&lt;=5),AND(Q36="68-02-007-02",H36=50,F36&lt;=25,F36&gt;5),AND(Q36="68-02-007-03",H36=70,F36&lt;=5),AND(Q36="68-02-007-04",H36=70,F36&lt;=25,F36&gt;5),AND(Q36="68-02-007-05",H36=80,F36&lt;=5),AND(Q36="68-02-007-06",H36=80,F36&lt;=25,F36&gt;5)),"Сверить и утвердить","Проверка сметчика"))))</f>
        <v/>
      </c>
    </row>
    <row r="37" ht="60" customHeight="1" spans="1:18" x14ac:dyDescent="0.25">
      <c r="A37" s="5">
        <v>30</v>
      </c>
      <c r="B37" s="6"/>
      <c r="C37" s="9"/>
      <c r="D37" s="9"/>
      <c r="E37" s="6"/>
      <c r="F37" s="10" t="str">
        <f>IF(COUNT(C37:E37)&lt;3,"",C37*D37)</f>
        <v/>
      </c>
      <c r="G37" s="10" t="str">
        <f>IF(F37="","",F37*E37)</f>
        <v/>
      </c>
      <c r="H37" s="6"/>
      <c r="I37" s="6"/>
      <c r="J37" s="6"/>
      <c r="K37" s="6"/>
      <c r="L37" s="6"/>
      <c r="M37" s="9"/>
      <c r="N37" s="6"/>
      <c r="O37" s="6"/>
      <c r="P37" s="6"/>
      <c r="Q37" s="6"/>
      <c r="R37" s="5" t="str">
        <f>IF(G37="","",IF(OR(C37&lt;=0,D37&lt;=0,E37&lt;=0,MOD(E37,1)&lt;&gt;0,F37&gt;25,AND(H37&lt;&gt;50,H37&lt;&gt;70,H37&lt;&gt;80),I37&lt;&gt;"Разломка, обработка краёв, укладка, укатка"),"Проверка сметчика",IF(Q37="","Выберите шифр",IF(OR(AND(Q37="68-02-007-01",H37=50,F37&lt;=5),AND(Q37="68-02-007-02",H37=50,F37&lt;=25,F37&gt;5),AND(Q37="68-02-007-03",H37=70,F37&lt;=5),AND(Q37="68-02-007-04",H37=70,F37&lt;=25,F37&gt;5),AND(Q37="68-02-007-05",H37=80,F37&lt;=5),AND(Q37="68-02-007-06",H37=80,F37&lt;=25,F37&gt;5)),"Сверить и утвердить","Проверка сметчика"))))</f>
        <v/>
      </c>
    </row>
    <row r="38" ht="29" customHeight="1" spans="1:18" x14ac:dyDescent="0.25">
      <c r="A38" s="11" t="s">
        <v>48</v>
      </c>
      <c r="B38" s="11"/>
      <c r="C38" s="11"/>
      <c r="D38" s="11"/>
      <c r="E38" s="12">
        <f>SUM(E8:E37)</f>
        <v>0</v>
      </c>
      <c r="F38" s="11"/>
      <c r="G38" s="12">
        <f>SUM(G8:G37)</f>
        <v>0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</sheetData>
  <autoFilter ref="A7:R37"/>
  <conditionalFormatting sqref="R8:R37">
    <cfRule type="containsText" dxfId="0" priority="1">
      <formula>NOT(ISERROR(SEARCH("Проверка сметчика",R8)))</formula>
    </cfRule>
  </conditionalFormatting>
  <dataValidations count="6">
    <dataValidation type="decimal" operator="greaterThan" allowBlank="1" showErrorMessage="1" error="Нужен положительный размер." sqref="C10:D37">
      <formula1>0</formula1>
    </dataValidation>
    <dataValidation type="decimal" operator="greaterThan" allowBlank="1" showErrorMessage="1" error="Нужен положительный размер." sqref="C8:D37">
      <formula1>0</formula1>
    </dataValidation>
    <dataValidation type="whole" operator="greaterThan" allowBlank="1" showErrorMessage="1" error="Укажите положительное целое число карт." sqref="E10:E37">
      <formula1>0</formula1>
    </dataValidation>
    <dataValidation type="whole" operator="greaterThan" allowBlank="1" showErrorMessage="1" error="Укажите положительное целое число карт." sqref="E8:E37">
      <formula1>0</formula1>
    </dataValidation>
    <dataValidation type="list" allowBlank="1" sqref="Q10:Q37">
      <formula1>"68-02-007-01,68-02-007-02,68-02-007-03,68-02-007-04,68-02-007-05,68-02-007-06"</formula1>
    </dataValidation>
    <dataValidation type="list" allowBlank="1" sqref="Q8:Q37">
      <formula1>"68-02-007-01,68-02-007-02,68-02-007-03,68-02-007-04,68-02-007-05,68-02-007-06"</formula1>
    </dataValidation>
  </dataValidations>
  <pageMargins left="0.25" right="0.25" top="0.35" bottom="0.35" header="0.15" footer="0.15"/>
  <pageSetup paperSize="8" orientation="landscape" fitToWidth="3" fitToHeight="0"/>
  <headerFooter>
    <oddFooter>Сметрикс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4" customWidth="1"/>
    <col min="3" max="3" width="65" customWidth="1"/>
    <col min="4" max="4" width="14" customWidth="1"/>
    <col min="5" max="5" width="16" customWidth="1"/>
    <col min="6" max="6" width="14" customWidth="1"/>
    <col min="7" max="10" width="20" customWidth="1"/>
    <col min="11" max="11" width="65" customWidth="1"/>
    <col min="12" max="13" width="32" customWidth="1"/>
  </cols>
  <sheetData>
    <row r="2" ht="25" customHeight="1" spans="1:1" x14ac:dyDescent="0.25">
      <c r="A2" s="1" t="s">
        <v>49</v>
      </c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9" customHeight="1" spans="1:13" x14ac:dyDescent="0.25">
      <c r="A4" s="3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42" customHeight="1" spans="1:13" x14ac:dyDescent="0.25">
      <c r="A5" s="4" t="s">
        <v>51</v>
      </c>
      <c r="B5" s="4" t="s">
        <v>20</v>
      </c>
      <c r="C5" s="4" t="s">
        <v>52</v>
      </c>
      <c r="D5" s="4" t="s">
        <v>53</v>
      </c>
      <c r="E5" s="4" t="s">
        <v>36</v>
      </c>
      <c r="F5" s="4" t="s">
        <v>54</v>
      </c>
      <c r="G5" s="4" t="s">
        <v>55</v>
      </c>
      <c r="H5" s="4" t="s">
        <v>56</v>
      </c>
      <c r="I5" s="4" t="s">
        <v>57</v>
      </c>
      <c r="J5" s="4" t="s">
        <v>58</v>
      </c>
      <c r="K5" s="4" t="s">
        <v>59</v>
      </c>
      <c r="L5" s="4" t="s">
        <v>60</v>
      </c>
      <c r="M5" s="4" t="s">
        <v>61</v>
      </c>
    </row>
    <row r="6" ht="110" customHeight="1" spans="1:13" x14ac:dyDescent="0.25">
      <c r="A6" s="3" t="s">
        <v>62</v>
      </c>
      <c r="B6" s="3" t="s">
        <v>21</v>
      </c>
      <c r="C6" s="3" t="s">
        <v>63</v>
      </c>
      <c r="D6" s="3" t="s">
        <v>64</v>
      </c>
      <c r="E6" s="10">
        <f>SUMIFS('Карты'!$G$8:$G$37,'Карты'!$Q$8:$Q$37,A6,'Карты'!$R$8:$R$37,"Сверить и утвердить")</f>
        <v>0</v>
      </c>
      <c r="F6" s="10">
        <f>E6/100</f>
        <v>0</v>
      </c>
      <c r="G6" s="10">
        <v>100.1</v>
      </c>
      <c r="H6" s="10">
        <f>ROUND(F6*G6,3)</f>
        <v>0</v>
      </c>
      <c r="I6" s="10">
        <v>2.9</v>
      </c>
      <c r="J6" s="10">
        <f>ROUND(F6*I6,3)</f>
        <v>0</v>
      </c>
      <c r="K6" s="3" t="s">
        <v>65</v>
      </c>
      <c r="L6" s="6"/>
      <c r="M6" s="6"/>
    </row>
    <row r="7" ht="110" customHeight="1" spans="1:13" x14ac:dyDescent="0.25">
      <c r="A7" s="3" t="s">
        <v>66</v>
      </c>
      <c r="B7" s="3" t="s">
        <v>21</v>
      </c>
      <c r="C7" s="3" t="s">
        <v>67</v>
      </c>
      <c r="D7" s="3" t="s">
        <v>64</v>
      </c>
      <c r="E7" s="10">
        <f>SUMIFS('Карты'!$G$8:$G$37,'Карты'!$Q$8:$Q$37,A7,'Карты'!$R$8:$R$37,"Сверить и утвердить")</f>
        <v>0</v>
      </c>
      <c r="F7" s="10">
        <f>E7/100</f>
        <v>0</v>
      </c>
      <c r="G7" s="10">
        <v>62.3</v>
      </c>
      <c r="H7" s="10">
        <f>ROUND(F7*G7,3)</f>
        <v>0</v>
      </c>
      <c r="I7" s="10">
        <v>2.9</v>
      </c>
      <c r="J7" s="10">
        <f>ROUND(F7*I7,3)</f>
        <v>0</v>
      </c>
      <c r="K7" s="3" t="s">
        <v>65</v>
      </c>
      <c r="L7" s="6"/>
      <c r="M7" s="6"/>
    </row>
    <row r="8" ht="110" customHeight="1" spans="1:13" x14ac:dyDescent="0.25">
      <c r="A8" s="3" t="s">
        <v>68</v>
      </c>
      <c r="B8" s="3" t="s">
        <v>21</v>
      </c>
      <c r="C8" s="3" t="s">
        <v>69</v>
      </c>
      <c r="D8" s="3" t="s">
        <v>64</v>
      </c>
      <c r="E8" s="10">
        <f>SUMIFS('Карты'!$G$8:$G$37,'Карты'!$Q$8:$Q$37,A8,'Карты'!$R$8:$R$37,"Сверить и утвердить")</f>
        <v>0</v>
      </c>
      <c r="F8" s="10">
        <f>E8/100</f>
        <v>0</v>
      </c>
      <c r="G8" s="10">
        <v>129.8</v>
      </c>
      <c r="H8" s="10">
        <f>ROUND(F8*G8,3)</f>
        <v>0</v>
      </c>
      <c r="I8" s="10">
        <v>2.9</v>
      </c>
      <c r="J8" s="10">
        <f>ROUND(F8*I8,3)</f>
        <v>0</v>
      </c>
      <c r="K8" s="3" t="s">
        <v>65</v>
      </c>
      <c r="L8" s="6"/>
      <c r="M8" s="6"/>
    </row>
    <row r="9" ht="110" customHeight="1" spans="1:13" x14ac:dyDescent="0.25">
      <c r="A9" s="3" t="s">
        <v>70</v>
      </c>
      <c r="B9" s="3" t="s">
        <v>21</v>
      </c>
      <c r="C9" s="3" t="s">
        <v>71</v>
      </c>
      <c r="D9" s="3" t="s">
        <v>64</v>
      </c>
      <c r="E9" s="10">
        <f>SUMIFS('Карты'!$G$8:$G$37,'Карты'!$Q$8:$Q$37,A9,'Карты'!$R$8:$R$37,"Сверить и утвердить")</f>
        <v>0</v>
      </c>
      <c r="F9" s="10">
        <f>E9/100</f>
        <v>0</v>
      </c>
      <c r="G9" s="10">
        <v>79.9</v>
      </c>
      <c r="H9" s="10">
        <f>ROUND(F9*G9,3)</f>
        <v>0</v>
      </c>
      <c r="I9" s="10">
        <v>2.9</v>
      </c>
      <c r="J9" s="10">
        <f>ROUND(F9*I9,3)</f>
        <v>0</v>
      </c>
      <c r="K9" s="3" t="s">
        <v>65</v>
      </c>
      <c r="L9" s="6"/>
      <c r="M9" s="6"/>
    </row>
    <row r="10" ht="110" customHeight="1" spans="1:13" x14ac:dyDescent="0.25">
      <c r="A10" s="3" t="s">
        <v>72</v>
      </c>
      <c r="B10" s="3" t="s">
        <v>21</v>
      </c>
      <c r="C10" s="3" t="s">
        <v>73</v>
      </c>
      <c r="D10" s="3" t="s">
        <v>64</v>
      </c>
      <c r="E10" s="10">
        <f>SUMIFS('Карты'!$G$8:$G$37,'Карты'!$Q$8:$Q$37,A10,'Карты'!$R$8:$R$37,"Сверить и утвердить")</f>
        <v>0</v>
      </c>
      <c r="F10" s="10">
        <f>E10/100</f>
        <v>0</v>
      </c>
      <c r="G10" s="10">
        <v>172.9</v>
      </c>
      <c r="H10" s="10">
        <f>ROUND(F10*G10,3)</f>
        <v>0</v>
      </c>
      <c r="I10" s="10">
        <v>5.8</v>
      </c>
      <c r="J10" s="10">
        <f>ROUND(F10*I10,3)</f>
        <v>0</v>
      </c>
      <c r="K10" s="3" t="s">
        <v>65</v>
      </c>
      <c r="L10" s="6"/>
      <c r="M10" s="6"/>
    </row>
    <row r="11" ht="110" customHeight="1" spans="1:13" x14ac:dyDescent="0.25">
      <c r="A11" s="3" t="s">
        <v>74</v>
      </c>
      <c r="B11" s="3" t="s">
        <v>21</v>
      </c>
      <c r="C11" s="3" t="s">
        <v>75</v>
      </c>
      <c r="D11" s="3" t="s">
        <v>64</v>
      </c>
      <c r="E11" s="10">
        <f>SUMIFS('Карты'!$G$8:$G$37,'Карты'!$Q$8:$Q$37,A11,'Карты'!$R$8:$R$37,"Сверить и утвердить")</f>
        <v>0</v>
      </c>
      <c r="F11" s="10">
        <f>E11/100</f>
        <v>0</v>
      </c>
      <c r="G11" s="10">
        <v>112.1</v>
      </c>
      <c r="H11" s="10">
        <f>ROUND(F11*G11,3)</f>
        <v>0</v>
      </c>
      <c r="I11" s="10">
        <v>5.8</v>
      </c>
      <c r="J11" s="10">
        <f>ROUND(F11*I11,3)</f>
        <v>0</v>
      </c>
      <c r="K11" s="3" t="s">
        <v>65</v>
      </c>
      <c r="L11" s="6"/>
      <c r="M11" s="6"/>
    </row>
    <row r="12" ht="29" customHeight="1" spans="1:13" x14ac:dyDescent="0.25">
      <c r="A12" s="11" t="s">
        <v>48</v>
      </c>
      <c r="B12" s="11"/>
      <c r="C12" s="11"/>
      <c r="D12" s="11"/>
      <c r="E12" s="12">
        <f>SUM(E6:E11)</f>
        <v>0</v>
      </c>
      <c r="F12" s="11"/>
      <c r="G12" s="11"/>
      <c r="H12" s="12">
        <f>SUM(H6:H11)</f>
        <v>0</v>
      </c>
      <c r="I12" s="11"/>
      <c r="J12" s="12">
        <f>SUM(J6:J11)</f>
        <v>0</v>
      </c>
      <c r="K12" s="11"/>
      <c r="L12" s="11"/>
      <c r="M12" s="11"/>
    </row>
    <row r="13" ht="29" customHeight="1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ht="29" customHeight="1" spans="1:13" x14ac:dyDescent="0.25">
      <c r="A14" s="3" t="s">
        <v>76</v>
      </c>
      <c r="B14" s="3"/>
      <c r="C14" s="3"/>
      <c r="D14" s="3"/>
      <c r="E14" s="5">
        <f>'Карты'!G38-E12</f>
        <v>0</v>
      </c>
      <c r="F14" s="3"/>
      <c r="G14" s="3"/>
      <c r="H14" s="3"/>
      <c r="I14" s="3"/>
      <c r="J14" s="3"/>
      <c r="K14" s="3"/>
      <c r="L14" s="3"/>
      <c r="M14" s="3"/>
    </row>
    <row r="15" ht="29" customHeight="1" spans="1:13" x14ac:dyDescent="0.25">
      <c r="A15" s="3" t="s">
        <v>77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29" customHeight="1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29" customHeight="1" spans="1:13" x14ac:dyDescent="0.25">
      <c r="A17" s="3" t="s">
        <v>78</v>
      </c>
      <c r="B17" s="6"/>
      <c r="C17" s="3" t="s">
        <v>79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ht="29" customHeight="1" spans="1:13" x14ac:dyDescent="0.25">
      <c r="A18" s="3" t="s">
        <v>80</v>
      </c>
      <c r="B18" s="6"/>
      <c r="C18" s="3" t="s">
        <v>79</v>
      </c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3">
    <mergeCell ref="A4:M4"/>
    <mergeCell ref="A14:D14"/>
    <mergeCell ref="A15:M15"/>
  </mergeCells>
  <pageMargins left="0.25" right="0.25" top="0.35" bottom="0.35" header="0.15" footer="0.15"/>
  <pageSetup paperSize="8" orientation="landscape" fitToWidth="3" fitToHeight="0"/>
  <headerFooter>
    <oddFooter>Сметрикс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4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3" customWidth="1"/>
    <col min="3" max="3" width="18" customWidth="1"/>
    <col min="4" max="5" width="21" customWidth="1"/>
    <col min="6" max="7" width="19" customWidth="1"/>
    <col min="8" max="8" width="24" customWidth="1"/>
    <col min="9" max="10" width="19" customWidth="1"/>
    <col min="11" max="11" width="24" customWidth="1"/>
    <col min="12" max="12" width="65" customWidth="1"/>
  </cols>
  <sheetData>
    <row r="2" ht="25" customHeight="1" spans="1:1" x14ac:dyDescent="0.25">
      <c r="A2" s="1" t="s">
        <v>81</v>
      </c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9" customHeight="1" spans="1:12" x14ac:dyDescent="0.25">
      <c r="A4" s="3" t="s">
        <v>82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42" customHeight="1" spans="1:12" x14ac:dyDescent="0.25">
      <c r="A5" s="4" t="s">
        <v>51</v>
      </c>
      <c r="B5" s="4" t="s">
        <v>37</v>
      </c>
      <c r="C5" s="4" t="s">
        <v>83</v>
      </c>
      <c r="D5" s="4" t="s">
        <v>55</v>
      </c>
      <c r="E5" s="4" t="s">
        <v>57</v>
      </c>
      <c r="F5" s="4" t="s">
        <v>84</v>
      </c>
      <c r="G5" s="4" t="s">
        <v>85</v>
      </c>
      <c r="H5" s="4" t="s">
        <v>86</v>
      </c>
      <c r="I5" s="4" t="s">
        <v>87</v>
      </c>
      <c r="J5" s="4" t="s">
        <v>88</v>
      </c>
      <c r="K5" s="4" t="s">
        <v>89</v>
      </c>
      <c r="L5" s="4" t="s">
        <v>90</v>
      </c>
    </row>
    <row r="6" ht="68" customHeight="1" spans="1:12" x14ac:dyDescent="0.25">
      <c r="A6" s="3" t="s">
        <v>62</v>
      </c>
      <c r="B6" s="5">
        <v>50</v>
      </c>
      <c r="C6" s="10">
        <f>'Подбор'!F6</f>
        <v>0</v>
      </c>
      <c r="D6" s="10">
        <v>100.1</v>
      </c>
      <c r="E6" s="10">
        <v>2.9</v>
      </c>
      <c r="F6" s="10">
        <v>11.9</v>
      </c>
      <c r="G6" s="10">
        <v>0.07</v>
      </c>
      <c r="H6" s="10">
        <v>5.95</v>
      </c>
      <c r="I6" s="10">
        <f>ROUND(C6*F6,3)</f>
        <v>0</v>
      </c>
      <c r="J6" s="10">
        <f>ROUND(C6*G6,3)</f>
        <v>0</v>
      </c>
      <c r="K6" s="10">
        <f>ROUND(C6*H6,3)</f>
        <v>0</v>
      </c>
      <c r="L6" s="3" t="s">
        <v>91</v>
      </c>
    </row>
    <row r="7" ht="68" customHeight="1" spans="1:12" x14ac:dyDescent="0.25">
      <c r="A7" s="3" t="s">
        <v>66</v>
      </c>
      <c r="B7" s="5">
        <v>50</v>
      </c>
      <c r="C7" s="10">
        <f>'Подбор'!F7</f>
        <v>0</v>
      </c>
      <c r="D7" s="10">
        <v>62.3</v>
      </c>
      <c r="E7" s="10">
        <v>2.9</v>
      </c>
      <c r="F7" s="10">
        <v>11.9</v>
      </c>
      <c r="G7" s="10">
        <v>0.07</v>
      </c>
      <c r="H7" s="10">
        <v>5.95</v>
      </c>
      <c r="I7" s="10">
        <f>ROUND(C7*F7,3)</f>
        <v>0</v>
      </c>
      <c r="J7" s="10">
        <f>ROUND(C7*G7,3)</f>
        <v>0</v>
      </c>
      <c r="K7" s="10">
        <f>ROUND(C7*H7,3)</f>
        <v>0</v>
      </c>
      <c r="L7" s="3" t="s">
        <v>91</v>
      </c>
    </row>
    <row r="8" ht="68" customHeight="1" spans="1:12" x14ac:dyDescent="0.25">
      <c r="A8" s="3" t="s">
        <v>68</v>
      </c>
      <c r="B8" s="5">
        <v>70</v>
      </c>
      <c r="C8" s="10">
        <f>'Подбор'!F8</f>
        <v>0</v>
      </c>
      <c r="D8" s="10">
        <v>129.8</v>
      </c>
      <c r="E8" s="10">
        <v>2.9</v>
      </c>
      <c r="F8" s="10">
        <v>16.6</v>
      </c>
      <c r="G8" s="10">
        <v>0.08</v>
      </c>
      <c r="H8" s="10">
        <v>7.14</v>
      </c>
      <c r="I8" s="10">
        <f>ROUND(C8*F8,3)</f>
        <v>0</v>
      </c>
      <c r="J8" s="10">
        <f>ROUND(C8*G8,3)</f>
        <v>0</v>
      </c>
      <c r="K8" s="10">
        <f>ROUND(C8*H8,3)</f>
        <v>0</v>
      </c>
      <c r="L8" s="3" t="s">
        <v>91</v>
      </c>
    </row>
    <row r="9" ht="68" customHeight="1" spans="1:12" x14ac:dyDescent="0.25">
      <c r="A9" s="3" t="s">
        <v>70</v>
      </c>
      <c r="B9" s="5">
        <v>70</v>
      </c>
      <c r="C9" s="10">
        <f>'Подбор'!F9</f>
        <v>0</v>
      </c>
      <c r="D9" s="10">
        <v>79.9</v>
      </c>
      <c r="E9" s="10">
        <v>2.9</v>
      </c>
      <c r="F9" s="10">
        <v>16.6</v>
      </c>
      <c r="G9" s="10">
        <v>0.08</v>
      </c>
      <c r="H9" s="10">
        <v>7.14</v>
      </c>
      <c r="I9" s="10">
        <f>ROUND(C9*F9,3)</f>
        <v>0</v>
      </c>
      <c r="J9" s="10">
        <f>ROUND(C9*G9,3)</f>
        <v>0</v>
      </c>
      <c r="K9" s="10">
        <f>ROUND(C9*H9,3)</f>
        <v>0</v>
      </c>
      <c r="L9" s="3" t="s">
        <v>91</v>
      </c>
    </row>
    <row r="10" ht="68" customHeight="1" spans="1:12" x14ac:dyDescent="0.25">
      <c r="A10" s="3" t="s">
        <v>72</v>
      </c>
      <c r="B10" s="5">
        <v>80</v>
      </c>
      <c r="C10" s="10">
        <f>'Подбор'!F10</f>
        <v>0</v>
      </c>
      <c r="D10" s="10">
        <v>172.9</v>
      </c>
      <c r="E10" s="10">
        <v>5.8</v>
      </c>
      <c r="F10" s="10">
        <v>19</v>
      </c>
      <c r="G10" s="10">
        <v>0.12</v>
      </c>
      <c r="H10" s="10">
        <v>10.67</v>
      </c>
      <c r="I10" s="10">
        <f>ROUND(C10*F10,3)</f>
        <v>0</v>
      </c>
      <c r="J10" s="10">
        <f>ROUND(C10*G10,3)</f>
        <v>0</v>
      </c>
      <c r="K10" s="10">
        <f>ROUND(C10*H10,3)</f>
        <v>0</v>
      </c>
      <c r="L10" s="3" t="s">
        <v>91</v>
      </c>
    </row>
    <row r="11" ht="68" customHeight="1" spans="1:12" x14ac:dyDescent="0.25">
      <c r="A11" s="3" t="s">
        <v>74</v>
      </c>
      <c r="B11" s="5">
        <v>80</v>
      </c>
      <c r="C11" s="10">
        <f>'Подбор'!F11</f>
        <v>0</v>
      </c>
      <c r="D11" s="10">
        <v>112.1</v>
      </c>
      <c r="E11" s="10">
        <v>5.8</v>
      </c>
      <c r="F11" s="10">
        <v>19</v>
      </c>
      <c r="G11" s="10">
        <v>0.12</v>
      </c>
      <c r="H11" s="10">
        <v>10.67</v>
      </c>
      <c r="I11" s="10">
        <f>ROUND(C11*F11,3)</f>
        <v>0</v>
      </c>
      <c r="J11" s="10">
        <f>ROUND(C11*G11,3)</f>
        <v>0</v>
      </c>
      <c r="K11" s="10">
        <f>ROUND(C11*H11,3)</f>
        <v>0</v>
      </c>
      <c r="L11" s="3" t="s">
        <v>91</v>
      </c>
    </row>
    <row r="12" ht="29" customHeight="1" spans="1:12" x14ac:dyDescent="0.25">
      <c r="A12" s="11" t="s">
        <v>48</v>
      </c>
      <c r="B12" s="11"/>
      <c r="C12" s="11"/>
      <c r="D12" s="11"/>
      <c r="E12" s="11"/>
      <c r="F12" s="11"/>
      <c r="G12" s="11"/>
      <c r="H12" s="11"/>
      <c r="I12" s="12">
        <f>SUM(I6:I11)</f>
        <v>0</v>
      </c>
      <c r="J12" s="12">
        <f>SUM(J6:J11)</f>
        <v>0</v>
      </c>
      <c r="K12" s="12">
        <f>SUM(K6:K11)</f>
        <v>0</v>
      </c>
      <c r="L12" s="11"/>
    </row>
    <row r="13" ht="29" customHeight="1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9" customHeight="1" spans="1:12" x14ac:dyDescent="0.25">
      <c r="A14" s="3" t="s">
        <v>92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</sheetData>
  <mergeCells count="2">
    <mergeCell ref="A4:L4"/>
    <mergeCell ref="A14:L14"/>
  </mergeCells>
  <pageMargins left="0.25" right="0.25" top="0.35" bottom="0.35" header="0.15" footer="0.15"/>
  <pageSetup paperSize="8" orientation="landscape" fitToWidth="2" fitToHeight="0"/>
  <headerFooter>
    <oddFooter>Сметрикс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 showGridLines="0"/>
  </sheetViews>
  <sheetFormatPr defaultRowHeight="15" outlineLevelRow="0" outlineLevelCol="0" x14ac:dyDescent="55"/>
  <cols>
    <col min="1" max="2" width="65" customWidth="1"/>
    <col min="3" max="3" width="95" customWidth="1"/>
    <col min="4" max="4" width="19" customWidth="1"/>
  </cols>
  <sheetData>
    <row r="2" ht="25" customHeight="1" spans="1:1" x14ac:dyDescent="0.25">
      <c r="A2" s="1" t="s">
        <v>93</v>
      </c>
    </row>
    <row r="3" spans="1:4" x14ac:dyDescent="0.25">
      <c r="A3" s="2"/>
      <c r="B3" s="2"/>
      <c r="C3" s="2"/>
      <c r="D3" s="2"/>
    </row>
    <row r="4" ht="29" customHeight="1" spans="1:4" x14ac:dyDescent="0.25">
      <c r="A4" s="3"/>
      <c r="B4" s="3"/>
      <c r="C4" s="3"/>
      <c r="D4" s="3"/>
    </row>
    <row r="5" ht="42" customHeight="1" spans="1:4" x14ac:dyDescent="0.25">
      <c r="A5" s="4" t="s">
        <v>94</v>
      </c>
      <c r="B5" s="4" t="s">
        <v>95</v>
      </c>
      <c r="C5" s="4" t="s">
        <v>96</v>
      </c>
      <c r="D5" s="4" t="s">
        <v>97</v>
      </c>
    </row>
    <row r="6" ht="75" customHeight="1" spans="1:4" x14ac:dyDescent="0.25">
      <c r="A6" s="3" t="s">
        <v>98</v>
      </c>
      <c r="B6" s="3" t="s">
        <v>99</v>
      </c>
      <c r="C6" s="13" t="s">
        <v>100</v>
      </c>
      <c r="D6" s="14">
        <v>46302</v>
      </c>
    </row>
    <row r="7" ht="75" customHeight="1" spans="1:4" x14ac:dyDescent="0.25">
      <c r="A7" s="3" t="s">
        <v>101</v>
      </c>
      <c r="B7" s="3" t="s">
        <v>102</v>
      </c>
      <c r="C7" s="13" t="s">
        <v>103</v>
      </c>
      <c r="D7" s="14">
        <v>46302</v>
      </c>
    </row>
    <row r="8" ht="75" customHeight="1" spans="1:4" x14ac:dyDescent="0.25">
      <c r="A8" s="3" t="s">
        <v>21</v>
      </c>
      <c r="B8" s="3" t="s">
        <v>104</v>
      </c>
      <c r="C8" s="6"/>
      <c r="D8" s="3"/>
    </row>
  </sheetData>
  <hyperlinks>
    <hyperlink ref="C6" r:id="rId1"/>
    <hyperlink ref="C7" r:id="rId2"/>
  </hyperlinks>
  <pageMargins left="0.25" right="0.25" top="0.35" bottom="0.35" header="0.15" footer="0.15"/>
  <pageSetup paperSize="8" orientation="landscape" fitToWidth="1" fitToHeight="0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Карты</vt:lpstr>
      <vt:lpstr>Подбор</vt:lpstr>
      <vt:lpstr>Ресурсы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