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ыбор нормы" state="visible" r:id="rId5"/>
    <sheet sheetId="3" name="ВОР" state="visible" r:id="rId6"/>
    <sheet sheetId="4" name="Ресурсы" state="visible" r:id="rId7"/>
    <sheet sheetId="5" name="Контроль" state="visible" r:id="rId8"/>
    <sheet sheetId="6" name="Источники" state="visible" r:id="rId9"/>
  </sheets>
  <definedNames>
    <definedName name="_xlnm.Print_Area" localSheetId="0">'Инструкция'!$A1:$B18</definedName>
    <definedName name="_xlnm.Print_Area" localSheetId="1">'Выбор нормы'!$A1:$G12</definedName>
    <definedName name="_xlnm.Print_Titles" localSheetId="1">'Выбор нормы'!$1:$5</definedName>
    <definedName name="_xlnm.Print_Area" localSheetId="2">'ВОР'!$A1:$J14</definedName>
    <definedName name="_xlnm.Print_Titles" localSheetId="2">'ВОР'!$1:$5</definedName>
    <definedName name="_xlnm.Print_Area" localSheetId="3">'Ресурсы'!$A1:$J16</definedName>
    <definedName name="_xlnm.Print_Titles" localSheetId="3">'Ресурсы'!$1:$5</definedName>
    <definedName name="_xlnm.Print_Area" localSheetId="4">'Контроль'!$A1:$C24</definedName>
    <definedName name="_xlnm.Print_Titles" localSheetId="4">'Контроль'!$1:$5</definedName>
    <definedName name="_xlnm.Print_Area" localSheetId="5">'Источники'!$A1:$E12</definedName>
    <definedName name="_xlnm.Print_Titles" localSheetId="5">'Источники'!$1:$5</definedName>
  </definedNames>
  <calcPr calcId="171027" fullCalcOnLoad="1"/>
</workbook>
</file>

<file path=xl/sharedStrings.xml><?xml version="1.0" encoding="utf-8"?>
<sst xmlns="http://schemas.openxmlformats.org/spreadsheetml/2006/main" count="241" uniqueCount="180">
  <si>
    <t>Дренаж: ВОР и проверка ресурсов</t>
  </si>
  <si>
    <t>Назначение</t>
  </si>
  <si>
    <t>Подбор и проверка одной комплексной позиции дорожного дренажа 110 мм с геотекстилем.</t>
  </si>
  <si>
    <t>Исходные данные</t>
  </si>
  <si>
    <t>Учебный пример, числа условные: длина 120 м; материалы заданы спецификацией.</t>
  </si>
  <si>
    <t>Ввод и формулы</t>
  </si>
  <si>
    <t>Жёлтые поля редактируются. Расчётные поля содержат формулы; пустое исходное число оставляет результат пустым.</t>
  </si>
  <si>
    <t>Материалы</t>
  </si>
  <si>
    <t>Итоги спецификации уже включают припуски и потери. При изменении длины пересмотрите их отдельно.</t>
  </si>
  <si>
    <t>Границы расчёта</t>
  </si>
  <si>
    <t>Объёмы траншей, колодцев и грунтовой засыпки заполняют по своей ВОР. Итог всей сметы здесь не формируется.</t>
  </si>
  <si>
    <t>Цены</t>
  </si>
  <si>
    <t>Введите цену ресурса, территорию, период и источник. Пустая цена означает «не рассчитано».</t>
  </si>
  <si>
    <t>Проверка нормы</t>
  </si>
  <si>
    <t>Сверьте проект, редакцию таблицы, общие положения сборника и состав работ; применение аналога обоснуйте.</t>
  </si>
  <si>
    <t>Объект</t>
  </si>
  <si>
    <t>Документ ВОР</t>
  </si>
  <si>
    <t>Версия базы</t>
  </si>
  <si>
    <t>Составил</t>
  </si>
  <si>
    <t>Дата составления</t>
  </si>
  <si>
    <t>Проверил</t>
  </si>
  <si>
    <t>Дата проверки</t>
  </si>
  <si>
    <t>Выбор по назначению и конструкции</t>
  </si>
  <si>
    <t>Конструкция</t>
  </si>
  <si>
    <t>Диаметр, мм</t>
  </si>
  <si>
    <t>Геотекстиль</t>
  </si>
  <si>
    <t>Шифр ГЭСН</t>
  </si>
  <si>
    <t>Измеритель</t>
  </si>
  <si>
    <t>Основание решения</t>
  </si>
  <si>
    <t>Дорожный дренаж</t>
  </si>
  <si>
    <t>Гофрированная ПЭ-труба</t>
  </si>
  <si>
    <t>Есть</t>
  </si>
  <si>
    <t>27-02-021-01</t>
  </si>
  <si>
    <t>100 м</t>
  </si>
  <si>
    <t>Песчаное основание, щебёночная обсыпка и обёртка полотном.</t>
  </si>
  <si>
    <t>Нет</t>
  </si>
  <si>
    <t>27-02-021-02</t>
  </si>
  <si>
    <t>Мелкий щебень в основании, крупный щебень в обсыпке.</t>
  </si>
  <si>
    <t>Водохозяйственный дренаж вручную</t>
  </si>
  <si>
    <t>ПЭ-труба</t>
  </si>
  <si>
    <t>По составу нормы</t>
  </si>
  <si>
    <t>01-01-129-11</t>
  </si>
  <si>
    <t>1000 м</t>
  </si>
  <si>
    <t>Назначение, ручной способ и проектный диаметр.</t>
  </si>
  <si>
    <t>01-01-129-12</t>
  </si>
  <si>
    <t>Другой вариант по диаметру; не заменяет трубу 110 мм автоматически.</t>
  </si>
  <si>
    <t>Горизонтальный дренаж</t>
  </si>
  <si>
    <t>Профилированное полотно</t>
  </si>
  <si>
    <t>По конструкции</t>
  </si>
  <si>
    <t>08-01-009-01</t>
  </si>
  <si>
    <t>100 м²</t>
  </si>
  <si>
    <t>Площадь полотна; отдельная конструкция.</t>
  </si>
  <si>
    <t>Наружная стена</t>
  </si>
  <si>
    <t>Защитный слой гидроизоляции</t>
  </si>
  <si>
    <t>В составе полотна</t>
  </si>
  <si>
    <t>08-01-009-02</t>
  </si>
  <si>
    <t>Защита гидроизоляции стены, не трубчатая дрена.</t>
  </si>
  <si>
    <t>Дренаж фундамента</t>
  </si>
  <si>
    <t>Уточнить по проекту</t>
  </si>
  <si>
    <t>Уточнить</t>
  </si>
  <si>
    <t>Требуется подбор</t>
  </si>
  <si>
    <t>Норма другого сборника требует обоснования по пункту 8 Методики № 571/пр.</t>
  </si>
  <si>
    <t>Ведомость работ и проектных материалов</t>
  </si>
  <si>
    <t>№</t>
  </si>
  <si>
    <t>Работа или материал</t>
  </si>
  <si>
    <t>Единица ВОР</t>
  </si>
  <si>
    <t>Объём ВОР</t>
  </si>
  <si>
    <t>Документ-основание</t>
  </si>
  <si>
    <t>Измеритель, м</t>
  </si>
  <si>
    <t>Количество по норме</t>
  </si>
  <si>
    <t>Включено или отдельно</t>
  </si>
  <si>
    <t>Статус уточнения</t>
  </si>
  <si>
    <t>Дренаж под дорожной конструкцией, ПЭ 110 мм, с геотекстилем</t>
  </si>
  <si>
    <t>м</t>
  </si>
  <si>
    <t>Учебная ВОР</t>
  </si>
  <si>
    <t>Комплексная работа</t>
  </si>
  <si>
    <t>Дренажная гофрированная ПЭ-труба 110 мм</t>
  </si>
  <si>
    <t>Учебная спецификация</t>
  </si>
  <si>
    <t>Материал комплекса</t>
  </si>
  <si>
    <t>Сверить спецификацию</t>
  </si>
  <si>
    <t>Природный песок</t>
  </si>
  <si>
    <t>м³</t>
  </si>
  <si>
    <t>Щебень фракции от 20 до 40 мм</t>
  </si>
  <si>
    <t>Нетканый геотекстиль</t>
  </si>
  <si>
    <t>м²</t>
  </si>
  <si>
    <t>Полиэтиленовые соединительные муфты</t>
  </si>
  <si>
    <t>шт.</t>
  </si>
  <si>
    <t>Разработка траншеи</t>
  </si>
  <si>
    <t>Самостоятельная работа</t>
  </si>
  <si>
    <t>Устройство дренажных колодцев</t>
  </si>
  <si>
    <t>Обратная засыпка грунтом</t>
  </si>
  <si>
    <t>Ресурсы на принятый объём</t>
  </si>
  <si>
    <t>Код или характеристика</t>
  </si>
  <si>
    <t>Ресурс</t>
  </si>
  <si>
    <t>Единица</t>
  </si>
  <si>
    <t>Источник количества</t>
  </si>
  <si>
    <t>Расход на 100 м</t>
  </si>
  <si>
    <t>Количество на участок</t>
  </si>
  <si>
    <t>Цена за единицу, руб.</t>
  </si>
  <si>
    <t>Стоимость, руб.</t>
  </si>
  <si>
    <t>Территория и период</t>
  </si>
  <si>
    <t>Источник цены</t>
  </si>
  <si>
    <t>1-100-26</t>
  </si>
  <si>
    <t>Труд рабочих, средний разряд 2,6</t>
  </si>
  <si>
    <t>чел.-ч</t>
  </si>
  <si>
    <t>ГЭСН 27-02-021-01</t>
  </si>
  <si>
    <t>91.05.13-021</t>
  </si>
  <si>
    <t>Автомобиль с краном-манипулятором</t>
  </si>
  <si>
    <t>маш.-ч</t>
  </si>
  <si>
    <t>91.06.05-011</t>
  </si>
  <si>
    <t>Фронтальный погрузчик</t>
  </si>
  <si>
    <t>91.08.09-001</t>
  </si>
  <si>
    <t>Виброплита</t>
  </si>
  <si>
    <t>ПЭ 110 мм</t>
  </si>
  <si>
    <t>Итог спецификации</t>
  </si>
  <si>
    <t>По проекту</t>
  </si>
  <si>
    <t>Проектные материалы не масштабируются повторно. Пустая цена оставляет стоимость пустой.</t>
  </si>
  <si>
    <t>Проверка количества и базисной ФЕР</t>
  </si>
  <si>
    <t>Проверка или показатель</t>
  </si>
  <si>
    <t>Значение</t>
  </si>
  <si>
    <t>Единица или пояснение</t>
  </si>
  <si>
    <t>Количество комплексной позиции</t>
  </si>
  <si>
    <t>Единиц нормы на 100 м</t>
  </si>
  <si>
    <t>Труба: табличный контроль 100,8 м на 100 м</t>
  </si>
  <si>
    <t>м; сопоставить с проектом по пункту 1.27.56</t>
  </si>
  <si>
    <t>Труба: совпадение с итогом спецификации</t>
  </si>
  <si>
    <t>Несовпадение требует проверки проекта, а не автоматической замены</t>
  </si>
  <si>
    <t>Основание, полотно и обсыпка</t>
  </si>
  <si>
    <t>Подтвердить отсутствие повторного учёта работы</t>
  </si>
  <si>
    <t>Траншеи, колодцы, грунтовая засыпка</t>
  </si>
  <si>
    <t>Подтвердить самостоятельные позиции и объёмы</t>
  </si>
  <si>
    <t>ФЕР ФСНБ-2020, базисный уровень цен 2001 г.</t>
  </si>
  <si>
    <t>27-02-021-01; учтённые труд и машины</t>
  </si>
  <si>
    <t>Учтённые прямые затраты на 100 м</t>
  </si>
  <si>
    <t>руб.; основные материалы не оценены</t>
  </si>
  <si>
    <t>Оплата труда рабочих на 100 м</t>
  </si>
  <si>
    <t>руб.</t>
  </si>
  <si>
    <t>Эксплуатация машин на 100 м</t>
  </si>
  <si>
    <t>руб.; включает оплату труда машинистов</t>
  </si>
  <si>
    <t>Стоимость материалов в расценке</t>
  </si>
  <si>
    <t>руб.; не означает отсутствие проектных материалов</t>
  </si>
  <si>
    <t>Оплата труда машинистов внутри ЭМ на 100 м</t>
  </si>
  <si>
    <t>руб.; повторно к ЭМ не прибавлять</t>
  </si>
  <si>
    <t>Учтённые прямые затраты на участок</t>
  </si>
  <si>
    <t>руб., базисный уровень 2001 г.; не стоимость всей системы</t>
  </si>
  <si>
    <t>Оплата труда рабочих на участок</t>
  </si>
  <si>
    <t>Эксплуатация машин на участок</t>
  </si>
  <si>
    <t>Оценённые материалы в расценке на участок</t>
  </si>
  <si>
    <t>Оплата труда машинистов внутри ЭМ на участок</t>
  </si>
  <si>
    <t>Сверка составляющих прямых затрат</t>
  </si>
  <si>
    <t>Оплата труда рабочих + ЭМ + оценённые материалы</t>
  </si>
  <si>
    <t>Граница расчёта</t>
  </si>
  <si>
    <t>Основные материалы, остальные работы, НР, СП и налоги требуют отдельного расчёта.</t>
  </si>
  <si>
    <t>Редакция нормы и её применимость</t>
  </si>
  <si>
    <t>Сверить таблицу и проект перед применением</t>
  </si>
  <si>
    <t>Документы и исходные данные</t>
  </si>
  <si>
    <t>Документ</t>
  </si>
  <si>
    <t>Положение</t>
  </si>
  <si>
    <t>Ссылка</t>
  </si>
  <si>
    <t>Редакция и применение</t>
  </si>
  <si>
    <t>Методика применения сметных норм, приказ Минстроя России от 14.07.2022 № 571/пр</t>
  </si>
  <si>
    <t>Пункты 7 и 8: применение положений сборников и выбор сопоставимой нормы; пункты 11 и 12: уточнение материальных ресурсов и проектного расхода.</t>
  </si>
  <si>
    <t>Официальный документ ФГИС ЦС</t>
  </si>
  <si>
    <t>Перед применением сверить последующие изменения</t>
  </si>
  <si>
    <t>ГЭСН 81-02-27-2022 «Автомобильные дороги», приказ Минстроя России от 30.12.2021 № 1046/пр</t>
  </si>
  <si>
    <t>Пункты 1.27.55 и 1.27.56: траншеи, котлованы и колодцы учитываются дополнительно; расход материалов принимается по проекту.</t>
  </si>
  <si>
    <t>Приказ Минстроя России от 14.08.2025 № 490/пр</t>
  </si>
  <si>
    <t>Пункт 1.17.1.2: состав работ, измеритель, труд, машины и материальные ресурсы таблицы 27-02-021.</t>
  </si>
  <si>
    <t>Приказ Минстроя России от 07.11.2024 № 747/пр</t>
  </si>
  <si>
    <t>Таблицы 01-01-129 и 08-01-009: закрытый дренаж вручную из полиэтиленовых труб и конструкции из профилированных полиэтиленовых полотен.</t>
  </si>
  <si>
    <t>ГЭСН ФСНБ-2022, таблица 27-02-021</t>
  </si>
  <si>
    <t>Труд и машины: расход на 100 м</t>
  </si>
  <si>
    <t>Приказ № 490/пр, пункт 1.17.1.2</t>
  </si>
  <si>
    <t>Учебная ВОР и спецификация</t>
  </si>
  <si>
    <t>Длина и пять итоговых количеств материалов</t>
  </si>
  <si>
    <t>Условные данные примера; не нормативные коэффициенты</t>
  </si>
  <si>
    <t>ФЕР ФСНБ-2020, 27-02-021-01</t>
  </si>
  <si>
    <t>Базисные составляющие на 100 м</t>
  </si>
  <si>
    <t>Справочник Сметрикс</t>
  </si>
  <si>
    <t>Базисный уровень 2001 г.; основные материалы не оценены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</si>
</sst>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dd/mm/yyyy"/>
  </numFmts>
  <fonts count="5" x14ac:knownFonts="1">
    <font>
      <color theme="1"/>
      <family val="2"/>
      <scheme val="minor"/>
      <sz val="11"/>
      <name val="Calibri"/>
    </font>
    <font>
      <b/>
      <color rgb="FF4A2C22"/>
      <sz val="14"/>
      <name val="Arial"/>
    </font>
    <font>
      <color rgb="FF252525"/>
      <sz val="10"/>
      <name val="Arial"/>
    </font>
    <font>
      <color rgb="FF1B4E82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4A2C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" fontId="3" fillId="2" borderId="0" xfId="0" applyNumberFormat="1" applyFont="1" applyFill="1" applyAlignment="1">
      <alignment horizontal="right" vertical="center" wrapText="1"/>
    </xf>
    <xf numFmtId="4" fontId="3" fillId="2" borderId="0" xfId="0" applyNumberFormat="1" applyFont="1" applyFill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Relationship Id="rId2" Type="http://schemas.openxmlformats.org/officeDocument/2006/relationships/hyperlink" Target="https://fgiscs.minstroyrf.ru/api/FrsnDocument/DocDataByGuid/be648f34-4b50-4e1b-87e6-5ce8dd7a97d3" TargetMode="External"/><Relationship Id="rId3" Type="http://schemas.openxmlformats.org/officeDocument/2006/relationships/hyperlink" Target="https://fgiscs.minstroyrf.ru/api/FrsnDocument/DocDataByGuid/c5bd684a-ecf6-40dc-b645-68e797af3a4a" TargetMode="External"/><Relationship Id="rId4" Type="http://schemas.openxmlformats.org/officeDocument/2006/relationships/hyperlink" Target="https://fgiscs.minstroyrf.ru/api/FrsnDocument/DocDataByGuid/56fe3ff7-ac1a-4779-95c8-f90b86537ac1" TargetMode="External"/><Relationship Id="rId5" Type="http://schemas.openxmlformats.org/officeDocument/2006/relationships/hyperlink" Target="/spravochnik/fer/27-02-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05" customWidth="1"/>
  </cols>
  <sheetData>
    <row r="2" ht="26" customHeight="1" spans="1:1" x14ac:dyDescent="0.25">
      <c r="A2" s="1" t="s">
        <v>0</v>
      </c>
    </row>
    <row r="5" ht="48" customHeight="1" spans="1:2" x14ac:dyDescent="0.25">
      <c r="A5" s="2" t="s">
        <v>1</v>
      </c>
      <c r="B5" s="2" t="s">
        <v>2</v>
      </c>
    </row>
    <row r="6" ht="48" customHeight="1" spans="1:2" x14ac:dyDescent="0.25">
      <c r="A6" s="2" t="s">
        <v>3</v>
      </c>
      <c r="B6" s="2" t="s">
        <v>4</v>
      </c>
    </row>
    <row r="7" ht="48" customHeight="1" spans="1:2" x14ac:dyDescent="0.25">
      <c r="A7" s="2" t="s">
        <v>5</v>
      </c>
      <c r="B7" s="2" t="s">
        <v>6</v>
      </c>
    </row>
    <row r="8" ht="48" customHeight="1" spans="1:2" x14ac:dyDescent="0.25">
      <c r="A8" s="2" t="s">
        <v>7</v>
      </c>
      <c r="B8" s="2" t="s">
        <v>8</v>
      </c>
    </row>
    <row r="9" ht="48" customHeight="1" spans="1:2" x14ac:dyDescent="0.25">
      <c r="A9" s="2" t="s">
        <v>9</v>
      </c>
      <c r="B9" s="2" t="s">
        <v>10</v>
      </c>
    </row>
    <row r="10" ht="48" customHeight="1" spans="1:2" x14ac:dyDescent="0.25">
      <c r="A10" s="2" t="s">
        <v>11</v>
      </c>
      <c r="B10" s="2" t="s">
        <v>12</v>
      </c>
    </row>
    <row r="11" ht="48" customHeight="1" spans="1:2" x14ac:dyDescent="0.25">
      <c r="A11" s="2" t="s">
        <v>13</v>
      </c>
      <c r="B11" s="2" t="s">
        <v>14</v>
      </c>
    </row>
    <row r="12" ht="48" customHeight="1" spans="1:2" x14ac:dyDescent="0.25">
      <c r="A12" s="2" t="s">
        <v>15</v>
      </c>
      <c r="B12" s="3"/>
    </row>
    <row r="13" ht="48" customHeight="1" spans="1:2" x14ac:dyDescent="0.25">
      <c r="A13" s="2" t="s">
        <v>16</v>
      </c>
      <c r="B13" s="3"/>
    </row>
    <row r="14" ht="48" customHeight="1" spans="1:2" x14ac:dyDescent="0.25">
      <c r="A14" s="2" t="s">
        <v>17</v>
      </c>
      <c r="B14" s="3"/>
    </row>
    <row r="15" ht="48" customHeight="1" spans="1:2" x14ac:dyDescent="0.25">
      <c r="A15" s="2" t="s">
        <v>18</v>
      </c>
      <c r="B15" s="3"/>
    </row>
    <row r="16" ht="48" customHeight="1" spans="1:2" x14ac:dyDescent="0.25">
      <c r="A16" s="2" t="s">
        <v>19</v>
      </c>
      <c r="B16" s="3"/>
    </row>
    <row r="17" ht="48" customHeight="1" spans="1:2" x14ac:dyDescent="0.25">
      <c r="A17" s="2" t="s">
        <v>20</v>
      </c>
      <c r="B17" s="3"/>
    </row>
    <row r="18" ht="48" customHeight="1" spans="1:2" x14ac:dyDescent="0.25">
      <c r="A18" s="2" t="s">
        <v>21</v>
      </c>
      <c r="B18" s="3"/>
    </row>
  </sheetData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26" customWidth="1"/>
    <col min="3" max="3" width="15" customWidth="1"/>
    <col min="4" max="4" width="20" customWidth="1"/>
    <col min="5" max="5" width="24" customWidth="1"/>
    <col min="6" max="6" width="15" customWidth="1"/>
    <col min="7" max="7" width="63" customWidth="1"/>
  </cols>
  <sheetData>
    <row r="2" ht="26" customHeight="1" spans="1:1" x14ac:dyDescent="0.25">
      <c r="A2" s="1" t="s">
        <v>22</v>
      </c>
    </row>
    <row r="5" ht="46" customHeight="1" spans="1:7" x14ac:dyDescent="0.25">
      <c r="A5" s="4" t="s">
        <v>1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55" customHeight="1" spans="1:7" x14ac:dyDescent="0.25">
      <c r="A6" s="2" t="s">
        <v>29</v>
      </c>
      <c r="B6" s="2" t="s">
        <v>30</v>
      </c>
      <c r="C6" s="5">
        <v>110</v>
      </c>
      <c r="D6" s="2" t="s">
        <v>31</v>
      </c>
      <c r="E6" s="2" t="s">
        <v>32</v>
      </c>
      <c r="F6" s="2" t="s">
        <v>33</v>
      </c>
      <c r="G6" s="2" t="s">
        <v>34</v>
      </c>
    </row>
    <row r="7" ht="55" customHeight="1" spans="1:7" x14ac:dyDescent="0.25">
      <c r="A7" s="2" t="s">
        <v>29</v>
      </c>
      <c r="B7" s="2" t="s">
        <v>30</v>
      </c>
      <c r="C7" s="5">
        <v>110</v>
      </c>
      <c r="D7" s="2" t="s">
        <v>35</v>
      </c>
      <c r="E7" s="2" t="s">
        <v>36</v>
      </c>
      <c r="F7" s="2" t="s">
        <v>33</v>
      </c>
      <c r="G7" s="2" t="s">
        <v>37</v>
      </c>
    </row>
    <row r="8" ht="55" customHeight="1" spans="1:7" x14ac:dyDescent="0.25">
      <c r="A8" s="2" t="s">
        <v>38</v>
      </c>
      <c r="B8" s="2" t="s">
        <v>39</v>
      </c>
      <c r="C8" s="5">
        <v>100</v>
      </c>
      <c r="D8" s="2" t="s">
        <v>40</v>
      </c>
      <c r="E8" s="2" t="s">
        <v>41</v>
      </c>
      <c r="F8" s="2" t="s">
        <v>42</v>
      </c>
      <c r="G8" s="2" t="s">
        <v>43</v>
      </c>
    </row>
    <row r="9" ht="55" customHeight="1" spans="1:7" x14ac:dyDescent="0.25">
      <c r="A9" s="2" t="s">
        <v>38</v>
      </c>
      <c r="B9" s="2" t="s">
        <v>39</v>
      </c>
      <c r="C9" s="5">
        <v>200</v>
      </c>
      <c r="D9" s="2" t="s">
        <v>40</v>
      </c>
      <c r="E9" s="2" t="s">
        <v>44</v>
      </c>
      <c r="F9" s="2" t="s">
        <v>42</v>
      </c>
      <c r="G9" s="2" t="s">
        <v>45</v>
      </c>
    </row>
    <row r="10" ht="55" customHeight="1" spans="1:7" x14ac:dyDescent="0.25">
      <c r="A10" s="2" t="s">
        <v>46</v>
      </c>
      <c r="B10" s="2" t="s">
        <v>47</v>
      </c>
      <c r="C10" s="2"/>
      <c r="D10" s="2" t="s">
        <v>48</v>
      </c>
      <c r="E10" s="2" t="s">
        <v>49</v>
      </c>
      <c r="F10" s="2" t="s">
        <v>50</v>
      </c>
      <c r="G10" s="2" t="s">
        <v>51</v>
      </c>
    </row>
    <row r="11" ht="55" customHeight="1" spans="1:7" x14ac:dyDescent="0.25">
      <c r="A11" s="2" t="s">
        <v>52</v>
      </c>
      <c r="B11" s="2" t="s">
        <v>53</v>
      </c>
      <c r="C11" s="2"/>
      <c r="D11" s="2" t="s">
        <v>54</v>
      </c>
      <c r="E11" s="2" t="s">
        <v>55</v>
      </c>
      <c r="F11" s="2" t="s">
        <v>50</v>
      </c>
      <c r="G11" s="2" t="s">
        <v>56</v>
      </c>
    </row>
    <row r="12" ht="55" customHeight="1" spans="1:7" x14ac:dyDescent="0.25">
      <c r="A12" s="2" t="s">
        <v>57</v>
      </c>
      <c r="B12" s="2" t="s">
        <v>58</v>
      </c>
      <c r="C12" s="2"/>
      <c r="D12" s="2" t="s">
        <v>59</v>
      </c>
      <c r="E12" s="2" t="s">
        <v>60</v>
      </c>
      <c r="F12" s="2" t="s">
        <v>59</v>
      </c>
      <c r="G12" s="2" t="s">
        <v>61</v>
      </c>
    </row>
  </sheetData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8" customWidth="1"/>
    <col min="3" max="3" width="12" customWidth="1"/>
    <col min="4" max="4" width="15" customWidth="1"/>
    <col min="5" max="5" width="31" customWidth="1"/>
    <col min="6" max="6" width="24" customWidth="1"/>
    <col min="7" max="7" width="17" customWidth="1"/>
    <col min="8" max="8" width="19" customWidth="1"/>
    <col min="9" max="9" width="31" customWidth="1"/>
    <col min="10" max="10" width="35" customWidth="1"/>
  </cols>
  <sheetData>
    <row r="2" ht="26" customHeight="1" spans="1:1" x14ac:dyDescent="0.25">
      <c r="A2" s="1" t="s">
        <v>62</v>
      </c>
    </row>
    <row r="5" ht="46" customHeight="1" spans="1:10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26</v>
      </c>
      <c r="G5" s="4" t="s">
        <v>68</v>
      </c>
      <c r="H5" s="4" t="s">
        <v>69</v>
      </c>
      <c r="I5" s="4" t="s">
        <v>70</v>
      </c>
      <c r="J5" s="4" t="s">
        <v>71</v>
      </c>
    </row>
    <row r="6" ht="55" customHeight="1" spans="1:10" x14ac:dyDescent="0.25">
      <c r="A6" s="5">
        <v>1</v>
      </c>
      <c r="B6" s="2" t="s">
        <v>72</v>
      </c>
      <c r="C6" s="2" t="s">
        <v>73</v>
      </c>
      <c r="D6" s="6">
        <v>120</v>
      </c>
      <c r="E6" s="3" t="s">
        <v>74</v>
      </c>
      <c r="F6" s="2" t="s">
        <v>32</v>
      </c>
      <c r="G6" s="5">
        <v>100</v>
      </c>
      <c r="H6" s="7">
        <f>IF(AND(ISNUMBER(D6),ISNUMBER(G6),G6&gt;0),D6/G6,"")</f>
        <v>1.2</v>
      </c>
      <c r="I6" s="2" t="s">
        <v>75</v>
      </c>
      <c r="J6" s="7" t="str">
        <f>IF(ISNUMBER(D6),"Проверить проект и норму","Нужны данные ВОР")</f>
        <v>Проверить проект и норму</v>
      </c>
    </row>
    <row r="7" ht="55" customHeight="1" spans="1:10" x14ac:dyDescent="0.25">
      <c r="A7" s="5">
        <v>2</v>
      </c>
      <c r="B7" s="2" t="s">
        <v>76</v>
      </c>
      <c r="C7" s="2" t="s">
        <v>73</v>
      </c>
      <c r="D7" s="6">
        <v>120.96</v>
      </c>
      <c r="E7" s="3" t="s">
        <v>77</v>
      </c>
      <c r="F7" s="2"/>
      <c r="G7" s="2"/>
      <c r="H7" s="2"/>
      <c r="I7" s="2" t="s">
        <v>78</v>
      </c>
      <c r="J7" s="2" t="s">
        <v>79</v>
      </c>
    </row>
    <row r="8" ht="55" customHeight="1" spans="1:10" x14ac:dyDescent="0.25">
      <c r="A8" s="5">
        <v>3</v>
      </c>
      <c r="B8" s="2" t="s">
        <v>80</v>
      </c>
      <c r="C8" s="2" t="s">
        <v>81</v>
      </c>
      <c r="D8" s="6">
        <v>6.24</v>
      </c>
      <c r="E8" s="3" t="s">
        <v>77</v>
      </c>
      <c r="F8" s="2"/>
      <c r="G8" s="2"/>
      <c r="H8" s="2"/>
      <c r="I8" s="2" t="s">
        <v>78</v>
      </c>
      <c r="J8" s="2" t="s">
        <v>79</v>
      </c>
    </row>
    <row r="9" ht="55" customHeight="1" spans="1:10" x14ac:dyDescent="0.25">
      <c r="A9" s="5">
        <v>4</v>
      </c>
      <c r="B9" s="2" t="s">
        <v>82</v>
      </c>
      <c r="C9" s="2" t="s">
        <v>81</v>
      </c>
      <c r="D9" s="6">
        <v>25.2</v>
      </c>
      <c r="E9" s="3" t="s">
        <v>77</v>
      </c>
      <c r="F9" s="2"/>
      <c r="G9" s="2"/>
      <c r="H9" s="2"/>
      <c r="I9" s="2" t="s">
        <v>78</v>
      </c>
      <c r="J9" s="2" t="s">
        <v>79</v>
      </c>
    </row>
    <row r="10" ht="55" customHeight="1" spans="1:10" x14ac:dyDescent="0.25">
      <c r="A10" s="5">
        <v>5</v>
      </c>
      <c r="B10" s="2" t="s">
        <v>83</v>
      </c>
      <c r="C10" s="2" t="s">
        <v>84</v>
      </c>
      <c r="D10" s="6">
        <v>252</v>
      </c>
      <c r="E10" s="3" t="s">
        <v>77</v>
      </c>
      <c r="F10" s="2"/>
      <c r="G10" s="2"/>
      <c r="H10" s="2"/>
      <c r="I10" s="2" t="s">
        <v>78</v>
      </c>
      <c r="J10" s="2" t="s">
        <v>79</v>
      </c>
    </row>
    <row r="11" ht="55" customHeight="1" spans="1:10" x14ac:dyDescent="0.25">
      <c r="A11" s="5">
        <v>6</v>
      </c>
      <c r="B11" s="2" t="s">
        <v>85</v>
      </c>
      <c r="C11" s="2" t="s">
        <v>86</v>
      </c>
      <c r="D11" s="8">
        <v>24</v>
      </c>
      <c r="E11" s="3" t="s">
        <v>77</v>
      </c>
      <c r="F11" s="2"/>
      <c r="G11" s="2"/>
      <c r="H11" s="2"/>
      <c r="I11" s="2" t="s">
        <v>78</v>
      </c>
      <c r="J11" s="2" t="s">
        <v>79</v>
      </c>
    </row>
    <row r="12" ht="55" customHeight="1" spans="1:10" x14ac:dyDescent="0.25">
      <c r="A12" s="5">
        <v>7</v>
      </c>
      <c r="B12" s="2" t="s">
        <v>87</v>
      </c>
      <c r="C12" s="3"/>
      <c r="D12" s="3"/>
      <c r="E12" s="3"/>
      <c r="F12" s="3"/>
      <c r="G12" s="3"/>
      <c r="H12" s="7" t="str">
        <f>IF(AND(ISNUMBER(D12),ISNUMBER(G12),G12&gt;0),D12/G12,"")</f>
        <v/>
      </c>
      <c r="I12" s="2" t="s">
        <v>88</v>
      </c>
      <c r="J12" s="7" t="str">
        <f>IF(AND(ISNUMBER(D12),ISNUMBER(G12),G12&gt;0,F12&lt;&gt;""),"Проверить подбор","Нужны данные ВОР и норма")</f>
        <v>Нужны данные ВОР и норма</v>
      </c>
    </row>
    <row r="13" ht="55" customHeight="1" spans="1:10" x14ac:dyDescent="0.25">
      <c r="A13" s="5">
        <v>8</v>
      </c>
      <c r="B13" s="2" t="s">
        <v>89</v>
      </c>
      <c r="C13" s="3"/>
      <c r="D13" s="3"/>
      <c r="E13" s="3"/>
      <c r="F13" s="3"/>
      <c r="G13" s="3"/>
      <c r="H13" s="7" t="str">
        <f>IF(AND(ISNUMBER(D13),ISNUMBER(G13),G13&gt;0),D13/G13,"")</f>
        <v/>
      </c>
      <c r="I13" s="2" t="s">
        <v>88</v>
      </c>
      <c r="J13" s="7" t="str">
        <f>IF(AND(ISNUMBER(D13),ISNUMBER(G13),G13&gt;0,F13&lt;&gt;""),"Проверить подбор","Нужны данные ВОР и норма")</f>
        <v>Нужны данные ВОР и норма</v>
      </c>
    </row>
    <row r="14" ht="55" customHeight="1" spans="1:10" x14ac:dyDescent="0.25">
      <c r="A14" s="5">
        <v>9</v>
      </c>
      <c r="B14" s="2" t="s">
        <v>90</v>
      </c>
      <c r="C14" s="3"/>
      <c r="D14" s="3"/>
      <c r="E14" s="3"/>
      <c r="F14" s="3"/>
      <c r="G14" s="3"/>
      <c r="H14" s="7" t="str">
        <f>IF(AND(ISNUMBER(D14),ISNUMBER(G14),G14&gt;0),D14/G14,"")</f>
        <v/>
      </c>
      <c r="I14" s="2" t="s">
        <v>88</v>
      </c>
      <c r="J14" s="7" t="str">
        <f>IF(AND(ISNUMBER(D14),ISNUMBER(G14),G14&gt;0,F14&lt;&gt;""),"Проверить подбор","Нужны данные ВОР и норма")</f>
        <v>Нужны данные ВОР и норма</v>
      </c>
    </row>
  </sheetData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60" customWidth="1"/>
    <col min="3" max="3" width="12" customWidth="1"/>
    <col min="4" max="4" width="32" customWidth="1"/>
    <col min="5" max="5" width="18" customWidth="1"/>
    <col min="6" max="6" width="20" customWidth="1"/>
    <col min="7" max="7" width="18" customWidth="1"/>
    <col min="8" max="8" width="20" customWidth="1"/>
    <col min="9" max="9" width="25" customWidth="1"/>
    <col min="10" max="10" width="39" customWidth="1"/>
  </cols>
  <sheetData>
    <row r="2" ht="26" customHeight="1" spans="1:1" x14ac:dyDescent="0.25">
      <c r="A2" s="1" t="s">
        <v>91</v>
      </c>
    </row>
    <row r="5" ht="46" customHeight="1" spans="1:10" x14ac:dyDescent="0.25">
      <c r="A5" s="4" t="s">
        <v>92</v>
      </c>
      <c r="B5" s="4" t="s">
        <v>93</v>
      </c>
      <c r="C5" s="4" t="s">
        <v>94</v>
      </c>
      <c r="D5" s="4" t="s">
        <v>95</v>
      </c>
      <c r="E5" s="4" t="s">
        <v>96</v>
      </c>
      <c r="F5" s="4" t="s">
        <v>97</v>
      </c>
      <c r="G5" s="4" t="s">
        <v>98</v>
      </c>
      <c r="H5" s="4" t="s">
        <v>99</v>
      </c>
      <c r="I5" s="4" t="s">
        <v>100</v>
      </c>
      <c r="J5" s="4" t="s">
        <v>101</v>
      </c>
    </row>
    <row r="6" ht="55" customHeight="1" spans="1:10" x14ac:dyDescent="0.25">
      <c r="A6" s="2" t="s">
        <v>102</v>
      </c>
      <c r="B6" s="2" t="s">
        <v>103</v>
      </c>
      <c r="C6" s="2" t="s">
        <v>104</v>
      </c>
      <c r="D6" s="2" t="s">
        <v>105</v>
      </c>
      <c r="E6" s="7">
        <v>26.27</v>
      </c>
      <c r="F6" s="7">
        <f>IF(ISNUMBER('ВОР'!H6),E6*'ВОР'!H6,"")</f>
        <v>31.523999999999997</v>
      </c>
      <c r="G6" s="9"/>
      <c r="H6" s="10" t="str">
        <f>IF(AND(ISNUMBER(F6),ISNUMBER(G6)),F6*G6,"")</f>
        <v/>
      </c>
      <c r="I6" s="3"/>
      <c r="J6" s="3"/>
    </row>
    <row r="7" ht="55" customHeight="1" spans="1:10" x14ac:dyDescent="0.25">
      <c r="A7" s="2" t="s">
        <v>106</v>
      </c>
      <c r="B7" s="2" t="s">
        <v>107</v>
      </c>
      <c r="C7" s="2" t="s">
        <v>108</v>
      </c>
      <c r="D7" s="2" t="s">
        <v>105</v>
      </c>
      <c r="E7" s="7">
        <v>0.02</v>
      </c>
      <c r="F7" s="7">
        <f>IF(ISNUMBER('ВОР'!H6),E7*'ВОР'!H6,"")</f>
        <v>0.024</v>
      </c>
      <c r="G7" s="9"/>
      <c r="H7" s="10" t="str">
        <f>IF(AND(ISNUMBER(F7),ISNUMBER(G7)),F7*G7,"")</f>
        <v/>
      </c>
      <c r="I7" s="3"/>
      <c r="J7" s="3"/>
    </row>
    <row r="8" ht="55" customHeight="1" spans="1:10" x14ac:dyDescent="0.25">
      <c r="A8" s="2" t="s">
        <v>109</v>
      </c>
      <c r="B8" s="2" t="s">
        <v>110</v>
      </c>
      <c r="C8" s="2" t="s">
        <v>108</v>
      </c>
      <c r="D8" s="2" t="s">
        <v>105</v>
      </c>
      <c r="E8" s="7">
        <v>2.04</v>
      </c>
      <c r="F8" s="7">
        <f>IF(ISNUMBER('ВОР'!H6),E8*'ВОР'!H6,"")</f>
        <v>2.448</v>
      </c>
      <c r="G8" s="9"/>
      <c r="H8" s="10" t="str">
        <f>IF(AND(ISNUMBER(F8),ISNUMBER(G8)),F8*G8,"")</f>
        <v/>
      </c>
      <c r="I8" s="3"/>
      <c r="J8" s="3"/>
    </row>
    <row r="9" ht="55" customHeight="1" spans="1:10" x14ac:dyDescent="0.25">
      <c r="A9" s="2" t="s">
        <v>111</v>
      </c>
      <c r="B9" s="2" t="s">
        <v>112</v>
      </c>
      <c r="C9" s="2" t="s">
        <v>108</v>
      </c>
      <c r="D9" s="2" t="s">
        <v>105</v>
      </c>
      <c r="E9" s="7">
        <v>5.03</v>
      </c>
      <c r="F9" s="7">
        <f>IF(ISNUMBER('ВОР'!H6),E9*'ВОР'!H6,"")</f>
        <v>6.0360000000000005</v>
      </c>
      <c r="G9" s="9"/>
      <c r="H9" s="10" t="str">
        <f>IF(AND(ISNUMBER(F9),ISNUMBER(G9)),F9*G9,"")</f>
        <v/>
      </c>
      <c r="I9" s="3"/>
      <c r="J9" s="3"/>
    </row>
    <row r="10" ht="55" customHeight="1" spans="1:10" x14ac:dyDescent="0.25">
      <c r="A10" s="2" t="s">
        <v>113</v>
      </c>
      <c r="B10" s="2" t="s">
        <v>76</v>
      </c>
      <c r="C10" s="2" t="s">
        <v>73</v>
      </c>
      <c r="D10" s="2" t="s">
        <v>114</v>
      </c>
      <c r="E10" s="2"/>
      <c r="F10" s="7">
        <f>IF(ISNUMBER('ВОР'!D7),'ВОР'!D7,"")</f>
        <v>120.96</v>
      </c>
      <c r="G10" s="9"/>
      <c r="H10" s="10" t="str">
        <f>IF(AND(ISNUMBER(F10),ISNUMBER(G10)),F10*G10,"")</f>
        <v/>
      </c>
      <c r="I10" s="3"/>
      <c r="J10" s="3"/>
    </row>
    <row r="11" ht="55" customHeight="1" spans="1:10" x14ac:dyDescent="0.25">
      <c r="A11" s="2" t="s">
        <v>115</v>
      </c>
      <c r="B11" s="2" t="s">
        <v>80</v>
      </c>
      <c r="C11" s="2" t="s">
        <v>81</v>
      </c>
      <c r="D11" s="2" t="s">
        <v>114</v>
      </c>
      <c r="E11" s="2"/>
      <c r="F11" s="7">
        <f>IF(ISNUMBER('ВОР'!D8),'ВОР'!D8,"")</f>
        <v>6.24</v>
      </c>
      <c r="G11" s="9"/>
      <c r="H11" s="10" t="str">
        <f>IF(AND(ISNUMBER(F11),ISNUMBER(G11)),F11*G11,"")</f>
        <v/>
      </c>
      <c r="I11" s="3"/>
      <c r="J11" s="3"/>
    </row>
    <row r="12" ht="55" customHeight="1" spans="1:10" x14ac:dyDescent="0.25">
      <c r="A12" s="2" t="s">
        <v>115</v>
      </c>
      <c r="B12" s="2" t="s">
        <v>82</v>
      </c>
      <c r="C12" s="2" t="s">
        <v>81</v>
      </c>
      <c r="D12" s="2" t="s">
        <v>114</v>
      </c>
      <c r="E12" s="2"/>
      <c r="F12" s="7">
        <f>IF(ISNUMBER('ВОР'!D9),'ВОР'!D9,"")</f>
        <v>25.2</v>
      </c>
      <c r="G12" s="9"/>
      <c r="H12" s="10" t="str">
        <f>IF(AND(ISNUMBER(F12),ISNUMBER(G12)),F12*G12,"")</f>
        <v/>
      </c>
      <c r="I12" s="3"/>
      <c r="J12" s="3"/>
    </row>
    <row r="13" ht="55" customHeight="1" spans="1:10" x14ac:dyDescent="0.25">
      <c r="A13" s="2" t="s">
        <v>115</v>
      </c>
      <c r="B13" s="2" t="s">
        <v>83</v>
      </c>
      <c r="C13" s="2" t="s">
        <v>84</v>
      </c>
      <c r="D13" s="2" t="s">
        <v>114</v>
      </c>
      <c r="E13" s="2"/>
      <c r="F13" s="7">
        <f>IF(ISNUMBER('ВОР'!D10),'ВОР'!D10,"")</f>
        <v>252</v>
      </c>
      <c r="G13" s="9"/>
      <c r="H13" s="10" t="str">
        <f>IF(AND(ISNUMBER(F13),ISNUMBER(G13)),F13*G13,"")</f>
        <v/>
      </c>
      <c r="I13" s="3"/>
      <c r="J13" s="3"/>
    </row>
    <row r="14" ht="55" customHeight="1" spans="1:10" x14ac:dyDescent="0.25">
      <c r="A14" s="2" t="s">
        <v>115</v>
      </c>
      <c r="B14" s="2" t="s">
        <v>85</v>
      </c>
      <c r="C14" s="2" t="s">
        <v>86</v>
      </c>
      <c r="D14" s="2" t="s">
        <v>114</v>
      </c>
      <c r="E14" s="2"/>
      <c r="F14" s="5">
        <f>IF(ISNUMBER('ВОР'!D11),'ВОР'!D11,"")</f>
        <v>24</v>
      </c>
      <c r="G14" s="9"/>
      <c r="H14" s="10" t="str">
        <f>IF(AND(ISNUMBER(F14),ISNUMBER(G14)),F14*G14,"")</f>
        <v/>
      </c>
      <c r="I14" s="3"/>
      <c r="J14" s="3"/>
    </row>
    <row r="15" ht="55" customHeight="1" x14ac:dyDescent="0.25"/>
    <row r="16" ht="55" customHeight="1" spans="1:10" x14ac:dyDescent="0.25">
      <c r="A16" s="2"/>
      <c r="B16" s="2" t="s">
        <v>116</v>
      </c>
      <c r="C16" s="2"/>
      <c r="D16" s="2"/>
      <c r="E16" s="2"/>
      <c r="F16" s="2"/>
      <c r="G16" s="2"/>
      <c r="H16" s="2"/>
      <c r="I16" s="2"/>
      <c r="J16" s="2"/>
    </row>
  </sheetData>
  <mergeCells count="1">
    <mergeCell ref="B16:J16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5" customWidth="1"/>
    <col min="2" max="2" width="25" customWidth="1"/>
    <col min="3" max="3" width="67" customWidth="1"/>
  </cols>
  <sheetData>
    <row r="2" ht="26" customHeight="1" spans="1:1" x14ac:dyDescent="0.25">
      <c r="A2" s="1" t="s">
        <v>117</v>
      </c>
    </row>
    <row r="5" ht="46" customHeight="1" spans="1:3" x14ac:dyDescent="0.25">
      <c r="A5" s="4" t="s">
        <v>118</v>
      </c>
      <c r="B5" s="4" t="s">
        <v>119</v>
      </c>
      <c r="C5" s="4" t="s">
        <v>120</v>
      </c>
    </row>
    <row r="6" ht="48" customHeight="1" spans="1:3" x14ac:dyDescent="0.25">
      <c r="A6" s="2" t="s">
        <v>121</v>
      </c>
      <c r="B6" s="7">
        <f>IF(ISNUMBER('ВОР'!H6),'ВОР'!H6,"")</f>
        <v>1.2</v>
      </c>
      <c r="C6" s="2" t="s">
        <v>122</v>
      </c>
    </row>
    <row r="7" ht="48" customHeight="1" spans="1:3" x14ac:dyDescent="0.25">
      <c r="A7" s="2" t="s">
        <v>123</v>
      </c>
      <c r="B7" s="7">
        <f>IF(ISNUMBER('ВОР'!H6),100.8*'ВОР'!H6,"")</f>
        <v>120.96</v>
      </c>
      <c r="C7" s="2" t="s">
        <v>124</v>
      </c>
    </row>
    <row r="8" ht="48" customHeight="1" spans="1:3" x14ac:dyDescent="0.25">
      <c r="A8" s="2" t="s">
        <v>125</v>
      </c>
      <c r="B8" s="7" t="str">
        <f>IF(AND(ISNUMBER(B7),ISNUMBER('ВОР'!D7)),IF(ABS(B7-'ВОР'!D7)&lt;0.000001,"Совпадает","Сверить проект"),"Нужны исходные данные")</f>
        <v>Совпадает</v>
      </c>
      <c r="C8" s="2" t="s">
        <v>126</v>
      </c>
    </row>
    <row r="9" ht="48" customHeight="1" spans="1:3" x14ac:dyDescent="0.25">
      <c r="A9" s="2" t="s">
        <v>127</v>
      </c>
      <c r="B9" s="3"/>
      <c r="C9" s="2" t="s">
        <v>128</v>
      </c>
    </row>
    <row r="10" ht="48" customHeight="1" spans="1:3" x14ac:dyDescent="0.25">
      <c r="A10" s="2" t="s">
        <v>129</v>
      </c>
      <c r="B10" s="3"/>
      <c r="C10" s="2" t="s">
        <v>130</v>
      </c>
    </row>
    <row r="11" ht="48" customHeight="1" spans="1:3" x14ac:dyDescent="0.25">
      <c r="A11" s="2" t="s">
        <v>131</v>
      </c>
      <c r="B11" s="2"/>
      <c r="C11" s="2" t="s">
        <v>132</v>
      </c>
    </row>
    <row r="12" ht="48" customHeight="1" spans="1:3" x14ac:dyDescent="0.25">
      <c r="A12" s="2" t="s">
        <v>133</v>
      </c>
      <c r="B12" s="10">
        <v>703.59</v>
      </c>
      <c r="C12" s="2" t="s">
        <v>134</v>
      </c>
    </row>
    <row r="13" ht="48" customHeight="1" spans="1:3" x14ac:dyDescent="0.25">
      <c r="A13" s="2" t="s">
        <v>135</v>
      </c>
      <c r="B13" s="10">
        <v>216.46</v>
      </c>
      <c r="C13" s="2" t="s">
        <v>136</v>
      </c>
    </row>
    <row r="14" ht="48" customHeight="1" spans="1:3" x14ac:dyDescent="0.25">
      <c r="A14" s="2" t="s">
        <v>137</v>
      </c>
      <c r="B14" s="10">
        <v>487.13</v>
      </c>
      <c r="C14" s="2" t="s">
        <v>138</v>
      </c>
    </row>
    <row r="15" ht="48" customHeight="1" spans="1:3" x14ac:dyDescent="0.25">
      <c r="A15" s="2" t="s">
        <v>139</v>
      </c>
      <c r="B15" s="10">
        <v>0</v>
      </c>
      <c r="C15" s="2" t="s">
        <v>140</v>
      </c>
    </row>
    <row r="16" ht="48" customHeight="1" spans="1:3" x14ac:dyDescent="0.25">
      <c r="A16" s="2" t="s">
        <v>141</v>
      </c>
      <c r="B16" s="10">
        <v>20.72</v>
      </c>
      <c r="C16" s="2" t="s">
        <v>142</v>
      </c>
    </row>
    <row r="17" ht="48" customHeight="1" spans="1:3" x14ac:dyDescent="0.25">
      <c r="A17" s="2" t="s">
        <v>143</v>
      </c>
      <c r="B17" s="10">
        <f>IF(ISNUMBER(B6),B12*B6,"")</f>
        <v>844.308</v>
      </c>
      <c r="C17" s="2" t="s">
        <v>144</v>
      </c>
    </row>
    <row r="18" ht="48" customHeight="1" spans="1:3" x14ac:dyDescent="0.25">
      <c r="A18" s="2" t="s">
        <v>145</v>
      </c>
      <c r="B18" s="10">
        <f>IF(ISNUMBER(B6),B13*B6,"")</f>
        <v>259.752</v>
      </c>
      <c r="C18" s="2" t="s">
        <v>144</v>
      </c>
    </row>
    <row r="19" ht="48" customHeight="1" spans="1:3" x14ac:dyDescent="0.25">
      <c r="A19" s="2" t="s">
        <v>146</v>
      </c>
      <c r="B19" s="10">
        <f>IF(ISNUMBER(B6),B14*B6,"")</f>
        <v>584.5559999999999</v>
      </c>
      <c r="C19" s="2" t="s">
        <v>144</v>
      </c>
    </row>
    <row r="20" ht="48" customHeight="1" spans="1:3" x14ac:dyDescent="0.25">
      <c r="A20" s="2" t="s">
        <v>147</v>
      </c>
      <c r="B20" s="10">
        <f>IF(ISNUMBER(B6),B15*B6,"")</f>
        <v>0</v>
      </c>
      <c r="C20" s="2" t="s">
        <v>144</v>
      </c>
    </row>
    <row r="21" ht="48" customHeight="1" spans="1:3" x14ac:dyDescent="0.25">
      <c r="A21" s="2" t="s">
        <v>148</v>
      </c>
      <c r="B21" s="10">
        <f>IF(ISNUMBER(B6),B16*B6,"")</f>
        <v>24.863999999999997</v>
      </c>
      <c r="C21" s="2" t="s">
        <v>144</v>
      </c>
    </row>
    <row r="22" ht="48" customHeight="1" spans="1:3" x14ac:dyDescent="0.25">
      <c r="A22" s="2" t="s">
        <v>149</v>
      </c>
      <c r="B22" s="7" t="str">
        <f>IF(ISNUMBER(B17),IF(ABS(B17-SUM(B18:B20))&lt;0.000001,"Сходится","Проверить составляющие"),"Нужна длина")</f>
        <v>Сходится</v>
      </c>
      <c r="C22" s="2" t="s">
        <v>150</v>
      </c>
    </row>
    <row r="23" ht="48" customHeight="1" spans="1:3" x14ac:dyDescent="0.25">
      <c r="A23" s="2" t="s">
        <v>151</v>
      </c>
      <c r="B23" s="2"/>
      <c r="C23" s="2" t="s">
        <v>152</v>
      </c>
    </row>
    <row r="24" ht="48" customHeight="1" spans="1:3" x14ac:dyDescent="0.25">
      <c r="A24" s="2" t="s">
        <v>153</v>
      </c>
      <c r="B24" s="3"/>
      <c r="C24" s="2" t="s">
        <v>154</v>
      </c>
    </row>
  </sheetData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57" customWidth="1"/>
    <col min="3" max="3" width="74" customWidth="1"/>
    <col min="4" max="4" width="17" customWidth="1"/>
    <col min="5" max="5" width="43" customWidth="1"/>
  </cols>
  <sheetData>
    <row r="2" ht="26" customHeight="1" spans="1:1" x14ac:dyDescent="0.25">
      <c r="A2" s="1" t="s">
        <v>155</v>
      </c>
    </row>
    <row r="5" ht="46" customHeight="1" spans="1:5" x14ac:dyDescent="0.25">
      <c r="A5" s="4" t="s">
        <v>156</v>
      </c>
      <c r="B5" s="4" t="s">
        <v>157</v>
      </c>
      <c r="C5" s="4" t="s">
        <v>158</v>
      </c>
      <c r="D5" s="4" t="s">
        <v>21</v>
      </c>
      <c r="E5" s="4" t="s">
        <v>159</v>
      </c>
    </row>
    <row r="6" ht="82" customHeight="1" spans="1:5" x14ac:dyDescent="0.25">
      <c r="A6" s="2" t="s">
        <v>160</v>
      </c>
      <c r="B6" s="2" t="s">
        <v>161</v>
      </c>
      <c r="C6" s="2" t="s">
        <v>162</v>
      </c>
      <c r="D6" s="11">
        <v>46302</v>
      </c>
      <c r="E6" s="2" t="s">
        <v>163</v>
      </c>
    </row>
    <row r="7" ht="82" customHeight="1" spans="1:5" x14ac:dyDescent="0.25">
      <c r="A7" s="2" t="s">
        <v>164</v>
      </c>
      <c r="B7" s="2" t="s">
        <v>165</v>
      </c>
      <c r="C7" s="2" t="s">
        <v>162</v>
      </c>
      <c r="D7" s="11">
        <v>46302</v>
      </c>
      <c r="E7" s="2" t="s">
        <v>163</v>
      </c>
    </row>
    <row r="8" ht="82" customHeight="1" spans="1:5" x14ac:dyDescent="0.25">
      <c r="A8" s="2" t="s">
        <v>166</v>
      </c>
      <c r="B8" s="2" t="s">
        <v>167</v>
      </c>
      <c r="C8" s="2" t="s">
        <v>162</v>
      </c>
      <c r="D8" s="11">
        <v>46302</v>
      </c>
      <c r="E8" s="2" t="s">
        <v>163</v>
      </c>
    </row>
    <row r="9" ht="82" customHeight="1" spans="1:5" x14ac:dyDescent="0.25">
      <c r="A9" s="2" t="s">
        <v>168</v>
      </c>
      <c r="B9" s="2" t="s">
        <v>169</v>
      </c>
      <c r="C9" s="2" t="s">
        <v>162</v>
      </c>
      <c r="D9" s="11">
        <v>46302</v>
      </c>
      <c r="E9" s="2" t="s">
        <v>163</v>
      </c>
    </row>
    <row r="10" ht="82" customHeight="1" spans="1:5" x14ac:dyDescent="0.25">
      <c r="A10" s="2" t="s">
        <v>170</v>
      </c>
      <c r="B10" s="2" t="s">
        <v>171</v>
      </c>
      <c r="C10" s="2"/>
      <c r="D10" s="11">
        <v>46302</v>
      </c>
      <c r="E10" s="2" t="s">
        <v>172</v>
      </c>
    </row>
    <row r="11" ht="82" customHeight="1" spans="1:5" x14ac:dyDescent="0.25">
      <c r="A11" s="2" t="s">
        <v>173</v>
      </c>
      <c r="B11" s="2" t="s">
        <v>174</v>
      </c>
      <c r="C11" s="2"/>
      <c r="D11" s="2"/>
      <c r="E11" s="2" t="s">
        <v>175</v>
      </c>
    </row>
    <row r="12" ht="82" customHeight="1" spans="1:5" x14ac:dyDescent="0.25">
      <c r="A12" s="2" t="s">
        <v>176</v>
      </c>
      <c r="B12" s="2" t="s">
        <v>177</v>
      </c>
      <c r="C12" s="2" t="s">
        <v>178</v>
      </c>
      <c r="D12" s="11">
        <v>46302</v>
      </c>
      <c r="E12" s="2" t="s">
        <v>179</v>
      </c>
    </row>
  </sheetData>
  <hyperlinks>
    <hyperlink ref="C6" r:id="rId1"/>
    <hyperlink ref="C7" r:id="rId2"/>
    <hyperlink ref="C8" r:id="rId3"/>
    <hyperlink ref="C9" r:id="rId4"/>
    <hyperlink ref="C12" r:id="rId5"/>
  </hyperlink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Выбор нормы</vt:lpstr>
      <vt:lpstr>ВОР</vt:lpstr>
      <vt:lpstr>Ресурсы</vt:lpstr>
      <vt:lpstr>Контроль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2026-10-07T06:09:10Z</dcterms:modified>
</cp:coreProperties>
</file>