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Объёмы" state="visible" r:id="rId6"/>
    <sheet sheetId="4" name="Ресурсы" state="visible" r:id="rId7"/>
    <sheet sheetId="5" name="Проверка" state="visible" r:id="rId8"/>
  </sheets>
  <definedNames>
    <definedName name="_xlnm.Print_Area" localSheetId="0">'ВОР'!$A1:$N24</definedName>
    <definedName name="_xlnm.Print_Titles" localSheetId="0">'ВОР'!$10:$10</definedName>
    <definedName name="_xlnm.Print_Area" localSheetId="1">'Выбор нормы'!$A1:$E31</definedName>
    <definedName name="_xlnm.Print_Titles" localSheetId="1">'Выбор нормы'!$5:$5</definedName>
    <definedName name="_xlnm.Print_Area" localSheetId="2">'Объёмы'!$A1:$G24</definedName>
    <definedName name="_xlnm.Print_Titles" localSheetId="2">'Объёмы'!$5:$5</definedName>
    <definedName name="_xlnm.Print_Area" localSheetId="3">'Ресурсы'!$A1:$K66</definedName>
    <definedName name="_xlnm.Print_Titles" localSheetId="3">'Ресурсы'!$5:$5</definedName>
    <definedName name="_xlnm.Print_Area" localSheetId="4">'Проверка'!$A1:$C26</definedName>
    <definedName name="_xlnm.Print_Titles" localSheetId="4">'Проверка'!$5:$5</definedName>
  </definedNames>
  <calcPr calcId="171027" fullCalcOnLoad="1"/>
</workbook>
</file>

<file path=xl/sharedStrings.xml><?xml version="1.0" encoding="utf-8"?>
<sst xmlns="http://schemas.openxmlformats.org/spreadsheetml/2006/main" count="542" uniqueCount="179">
  <si>
    <t>Оконные работы: исходная ведомость</t>
  </si>
  <si>
    <t>Проверка объёмов и подбора. Не полный сметный расчёт. Требует проверки сметчиком.</t>
  </si>
  <si>
    <t>Объект</t>
  </si>
  <si>
    <t>Учебный пример: новое общественное здание</t>
  </si>
  <si>
    <t>Документ-основание</t>
  </si>
  <si>
    <t/>
  </si>
  <si>
    <t>Редакция базы</t>
  </si>
  <si>
    <t>ГЭСН, ФСНБ-2022. Уточнить дополнение для своей сметы</t>
  </si>
  <si>
    <t>Дата проверки</t>
  </si>
  <si>
    <t>Составил, ФИО</t>
  </si>
  <si>
    <t>Проверил, ФИО и подпись</t>
  </si>
  <si>
    <t>Жёлтые ячейки заполняются по проекту. Длина подоконника на один блок. Число сеток на группу, ноль означает отсутствие.</t>
  </si>
  <si>
    <t>Марка</t>
  </si>
  <si>
    <t>Открывание</t>
  </si>
  <si>
    <t>Створок</t>
  </si>
  <si>
    <t>Блоков, шт.</t>
  </si>
  <si>
    <t>Ширина, м</t>
  </si>
  <si>
    <t>Высота, м</t>
  </si>
  <si>
    <t>Стена</t>
  </si>
  <si>
    <t>Толщина стены, м</t>
  </si>
  <si>
    <t>Подоконник на блок, м</t>
  </si>
  <si>
    <t>Сеток, шт.</t>
  </si>
  <si>
    <t>Площадь блока, м²</t>
  </si>
  <si>
    <t>Площадь группы, м²</t>
  </si>
  <si>
    <t>Подоконники, м</t>
  </si>
  <si>
    <t>Данные для объёма</t>
  </si>
  <si>
    <t>ОК-1</t>
  </si>
  <si>
    <t>Глухой</t>
  </si>
  <si>
    <t>Каменная</t>
  </si>
  <si>
    <t>ОК-2</t>
  </si>
  <si>
    <t>Поворотно-откидной</t>
  </si>
  <si>
    <t>ОК-3</t>
  </si>
  <si>
    <t>Всего по ВОР</t>
  </si>
  <si>
    <t>Площади определяют по наружным размерам коробки, пункт 2.10.5 сборника 10. Размеры в метрах, не площадь стекла.</t>
  </si>
  <si>
    <t>Выбор шифра по признакам окна</t>
  </si>
  <si>
    <t>Шифр ГЭСН-2022</t>
  </si>
  <si>
    <t>Точное наименование нормы</t>
  </si>
  <si>
    <t>Измеритель</t>
  </si>
  <si>
    <t>Правило площади / стены</t>
  </si>
  <si>
    <t>Источник</t>
  </si>
  <si>
    <t>10-01-034-01</t>
  </si>
  <si>
    <t>Установка в жилых и общественных зданиях оконных блоков из ПВХ профилей: глухих с площадью проема до 2 м2</t>
  </si>
  <si>
    <t>100 м2</t>
  </si>
  <si>
    <t>Площадь блока до 2 м² включительно</t>
  </si>
  <si>
    <t>Сборник 10</t>
  </si>
  <si>
    <t>10-01-034-02</t>
  </si>
  <si>
    <t>Установка в жилых и общественных зданиях оконных блоков из ПВХ профилей: глухих с площадью проема более 2 м2</t>
  </si>
  <si>
    <t>Площадь блока более 2 м²</t>
  </si>
  <si>
    <t>10-01-034-03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</si>
  <si>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</si>
  <si>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10-01-034-04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</si>
  <si>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</si>
  <si>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10-01-034-05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</si>
  <si>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</si>
  <si>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</si>
  <si>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</si>
  <si>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10-01-034-07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</si>
  <si>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трехстворчатых, в том числе при наличии створок глухого остекления</t>
  </si>
  <si>
    <t>10-01-034-08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</si>
  <si>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</t>
  </si>
  <si>
    <t>10-01-035-01</t>
  </si>
  <si>
    <t>Установка подоконных досок из ПВХ: в каменных стенах толщиной до 0,51 м</t>
  </si>
  <si>
    <t>100 м</t>
  </si>
  <si>
    <t>Каменная стена до 0,51 м включительно</t>
  </si>
  <si>
    <t>10-01-035-02</t>
  </si>
  <si>
    <t>Установка подоконных досок из ПВХ: в панельных стенах</t>
  </si>
  <si>
    <t>Панельная стена</t>
  </si>
  <si>
    <t>10-01-035-03</t>
  </si>
  <si>
    <t>Установка подоконных досок из ПВХ: в каменных стенах толщиной свыше 0,51 м</t>
  </si>
  <si>
    <t>Каменная стена свыше 0,51 м</t>
  </si>
  <si>
    <t>«До» включает границу, пункт 1.10.14. Створки берут по конструкции, не по количеству стеклопакетов.</t>
  </si>
  <si>
    <t>Оконный шифр</t>
  </si>
  <si>
    <t>Подоконный шифр</t>
  </si>
  <si>
    <t>Проверка конструкции</t>
  </si>
  <si>
    <t>Объёмы работ в измерителях норм</t>
  </si>
  <si>
    <t>Наименование / группа</t>
  </si>
  <si>
    <t>Физический объём</t>
  </si>
  <si>
    <t>Делитель</t>
  </si>
  <si>
    <t>Объём нормы</t>
  </si>
  <si>
    <t>Основание</t>
  </si>
  <si>
    <t>Группировка по шифру; ВОР и проектная спецификация</t>
  </si>
  <si>
    <t>10-01-037-01</t>
  </si>
  <si>
    <t>Установка противомоскитных сеток</t>
  </si>
  <si>
    <t>100 шт</t>
  </si>
  <si>
    <t>Оконная площадь, м²</t>
  </si>
  <si>
    <t>Количество окон, шт.</t>
  </si>
  <si>
    <t>Окна, подоконники и сетки имеют разные единицы. Объёмы всех норм одним итогом не суммируют.</t>
  </si>
  <si>
    <t>Откосы и отливы: требуется строка ВОР по проекту либо подтверждение отсутствия работы.</t>
  </si>
  <si>
    <t>Ресурсы ГЭСН-2022 и проектные изделия</t>
  </si>
  <si>
    <t>Шифр работы</t>
  </si>
  <si>
    <t>Код ресурса</t>
  </si>
  <si>
    <t>Наименование</t>
  </si>
  <si>
    <t>Ед. ресурса</t>
  </si>
  <si>
    <t>Норма на измеритель</t>
  </si>
  <si>
    <t>Объём работы</t>
  </si>
  <si>
    <t>Расход в ед. ресурса</t>
  </si>
  <si>
    <t>Множитель</t>
  </si>
  <si>
    <t>Физический расход</t>
  </si>
  <si>
    <t>Характер расхода</t>
  </si>
  <si>
    <t>Первоисточник</t>
  </si>
  <si>
    <t>01.7.14.01-0002</t>
  </si>
  <si>
    <t>Пена монтажная, объём 1000 мл</t>
  </si>
  <si>
    <t>шт</t>
  </si>
  <si>
    <t>Нормативный</t>
  </si>
  <si>
    <t>ГЭСН-2022, сборник 10</t>
  </si>
  <si>
    <t>01.7.06.02-0001</t>
  </si>
  <si>
    <t>Ленты гидроизоляционные паропроницаемые, ширина 80 мм</t>
  </si>
  <si>
    <t>м</t>
  </si>
  <si>
    <t>01.7.06.11-0001</t>
  </si>
  <si>
    <t>Ленты предварительно сжатые уплотнительные саморасширяющиеся (ПСУЛ)</t>
  </si>
  <si>
    <t>10 м</t>
  </si>
  <si>
    <t>01.7.15.07-0005</t>
  </si>
  <si>
    <t>Дюбели стальные рамные монтажные</t>
  </si>
  <si>
    <t>10 шт</t>
  </si>
  <si>
    <t>11.3.02.03</t>
  </si>
  <si>
    <t>Блоки оконные пластиковые, уточнить по проекту</t>
  </si>
  <si>
    <t>м2</t>
  </si>
  <si>
    <t>Норматив; изделие по проекту</t>
  </si>
  <si>
    <t>Пена подоконная, объём 1000 мл</t>
  </si>
  <si>
    <t>Нормативный, отдельно от окон</t>
  </si>
  <si>
    <t>11.3.03.01</t>
  </si>
  <si>
    <t>Доски подоконные ПВХ</t>
  </si>
  <si>
    <t>П</t>
  </si>
  <si>
    <t>Проектный: заполнить графу расхода</t>
  </si>
  <si>
    <t>11.3.03.14-1000</t>
  </si>
  <si>
    <t>Заглушки торцевые двусторонние к подоконной доске</t>
  </si>
  <si>
    <t>Проектный: не подставлять ноль</t>
  </si>
  <si>
    <t>08.1.02.17</t>
  </si>
  <si>
    <t>Сетка противомоскитная</t>
  </si>
  <si>
    <t>Проектный расход площади</t>
  </si>
  <si>
    <t>Контроль только окон</t>
  </si>
  <si>
    <t>Единица</t>
  </si>
  <si>
    <t>Расход по окнам</t>
  </si>
  <si>
    <t>Пена без подоконной</t>
  </si>
  <si>
    <t>шт. по 1000 мл</t>
  </si>
  <si>
    <t>Гидроизоляционная лента</t>
  </si>
  <si>
    <t>ПСУЛ</t>
  </si>
  <si>
    <t>Дюбели</t>
  </si>
  <si>
    <t>шт.</t>
  </si>
  <si>
    <t>Оконные блоки</t>
  </si>
  <si>
    <t>м²</t>
  </si>
  <si>
    <t>Для П вводят общий проектный расход выбранной позиции в единице ресурса. Закупочное округление не выполняется. Перечень контрольный, полный состав берут из нормы.</t>
  </si>
  <si>
    <t>Методика 571/пр, пункты 10, 11, 12: групповые ресурсы и литера П</t>
  </si>
  <si>
    <t>Проверка комплектности перед сметой</t>
  </si>
  <si>
    <t>Проверка</t>
  </si>
  <si>
    <t>Результат / отметка сметчика</t>
  </si>
  <si>
    <t>Основание или требуемое действие</t>
  </si>
  <si>
    <t>В примере 27,3 м². У бланка нет заданного контрольного значения.</t>
  </si>
  <si>
    <t>В примере 13 шт.</t>
  </si>
  <si>
    <t>Длина подоконников, м</t>
  </si>
  <si>
    <t>В примере 19,1 м.</t>
  </si>
  <si>
    <t>Количество сеток, шт.</t>
  </si>
  <si>
    <t>В примере 9 шт.</t>
  </si>
  <si>
    <t>Обязательные признаки оконной конструкции</t>
  </si>
  <si>
    <t>Открывание, створки, размеры, количество.</t>
  </si>
  <si>
    <t>Стена и длина подоконника</t>
  </si>
  <si>
    <t>Для каменной стены указать толщину; длина ноль при отсутствии подоконника.</t>
  </si>
  <si>
    <t>Изделие оконного блока уточнено по спецификации</t>
  </si>
  <si>
    <t>Групповой ресурс 11.3.02.03, сборник 10.</t>
  </si>
  <si>
    <t>Проектный расход доски, заглушек и сетки подтверждён</t>
  </si>
  <si>
    <t>П означает проектный расход, не ноль.</t>
  </si>
  <si>
    <t>Полный комплект изделия не повторяет комплектующие</t>
  </si>
  <si>
    <t>Сопоставить состав поставки и ресурсы позиции.</t>
  </si>
  <si>
    <t>Пена, ленты, крепление и стеклопакеты не задвоены</t>
  </si>
  <si>
    <t>Установка входит в состав 10-01-034.</t>
  </si>
  <si>
    <t>Откосы сверены с уже выбранными нормами стен</t>
  </si>
  <si>
    <t>Проверить состав 10-05-008/009/010 в редакции 91/пр.</t>
  </si>
  <si>
    <t>Отливы сопоставлены с технологией и материалом нормы</t>
  </si>
  <si>
    <t>Не назначать заготовку листовой стали на готовое изделие автоматически.</t>
  </si>
  <si>
    <t>Недостающие работы по откосам и отливам добавлены в ВОР</t>
  </si>
  <si>
    <t>Либо подтверждено отсутствие по проекту.</t>
  </si>
  <si>
    <t>Редакция базы и дополнения проверены на дату сметы</t>
  </si>
  <si>
    <t>Не смешивать ресурсные строки ГЭСН-2022 и ФЕР-ФСНБ-2020.</t>
  </si>
  <si>
    <t>Подбор и комплектность ВОР утверждены сметчиком</t>
  </si>
  <si>
    <t>Указать ФИО, подпись и дату проверки на листе ВОР.</t>
  </si>
  <si>
    <t>Статус проверки</t>
  </si>
  <si>
    <t>Автоматический выбор шифра не заменяет утверждение сметчиком.</t>
  </si>
  <si>
    <t>Изменения 91/пр: откосы в нормах стен</t>
  </si>
  <si>
    <t>Официальное 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</si>
</sst>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0.#####"/>
    <numFmt numFmtId="166" formatCode="0.000"/>
    <numFmt numFmtId="167" formatCode="0.00000"/>
  </numFmts>
  <fonts count="4" x14ac:knownFonts="1">
    <font>
      <color theme="1"/>
      <family val="2"/>
      <scheme val="minor"/>
      <sz val="11"/>
      <name val="Calibri"/>
    </font>
    <font>
      <b/>
      <color rgb="FF573C2C"/>
      <sz val="14"/>
      <name val="Arial"/>
    </font>
    <font>
      <color rgb="FF252525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5D9"/>
      </patternFill>
    </fill>
    <fill>
      <patternFill patternType="solid">
        <fgColor rgb="FF573C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right" vertical="center" wrapText="1" indent="1"/>
    </xf>
    <xf numFmtId="2" fontId="2" fillId="2" borderId="0" xfId="0" applyNumberFormat="1" applyFont="1" applyFill="1" applyAlignment="1">
      <alignment horizontal="right" vertical="center" wrapText="1" indent="1"/>
    </xf>
    <xf numFmtId="2" fontId="2" fillId="0" borderId="0" xfId="0" applyNumberFormat="1" applyFont="1" applyAlignment="1">
      <alignment horizontal="right" vertical="center" wrapText="1" indent="1"/>
    </xf>
    <xf numFmtId="165" fontId="2" fillId="0" borderId="0" xfId="0" applyNumberFormat="1" applyFont="1" applyAlignment="1">
      <alignment horizontal="left" vertical="center" wrapText="1"/>
    </xf>
    <xf numFmtId="1" fontId="0" fillId="0" borderId="0" xfId="0" applyNumberFormat="1" applyAlignment="1">
      <alignment horizontal="right" indent="1"/>
    </xf>
    <xf numFmtId="2" fontId="0" fillId="0" borderId="0" xfId="0" applyNumberFormat="1" applyAlignment="1">
      <alignment horizontal="right" indent="1"/>
    </xf>
    <xf numFmtId="1" fontId="2" fillId="0" borderId="0" xfId="0" applyNumberFormat="1" applyFont="1" applyAlignment="1">
      <alignment horizontal="right" vertical="center" wrapText="1" indent="1"/>
    </xf>
    <xf numFmtId="166" fontId="2" fillId="0" borderId="0" xfId="0" applyNumberFormat="1" applyFont="1" applyAlignment="1">
      <alignment horizontal="right" vertical="center" wrapText="1" indent="1"/>
    </xf>
    <xf numFmtId="167" fontId="2" fillId="0" borderId="0" xfId="0" applyNumberFormat="1" applyFont="1" applyAlignment="1">
      <alignment horizontal="right" vertical="center" wrapText="1" indent="1"/>
    </xf>
    <xf numFmtId="167" fontId="2" fillId="2" borderId="0" xfId="0" applyNumberFormat="1" applyFont="1" applyFill="1" applyAlignment="1">
      <alignment horizontal="right" vertical="center" wrapText="1" indent="1"/>
    </xf>
  </cellXfs>
  <cellStyles count="1">
    <cellStyle name="Normal" xfId="0" builtinId="0"/>
  </cellStyles>
  <dxfs count="5">
    <dxf>
      <font>
        <color rgb="FF9C2424"/>
      </font>
      <fill>
        <patternFill patternType="solid">
          <bgColor rgb="FFFFEAEA"/>
        </patternFill>
      </fill>
    </dxf>
    <dxf>
      <font>
        <color rgb="FF9C2424"/>
      </font>
      <fill>
        <patternFill patternType="solid">
          <bgColor rgb="FFFFEAEA"/>
        </patternFill>
      </fill>
    </dxf>
    <dxf>
      <font>
        <color rgb="FF9C2424"/>
      </font>
      <fill>
        <patternFill patternType="solid">
          <bgColor rgb="FFFFEAEA"/>
        </patternFill>
      </fill>
    </dxf>
    <dxf>
      <font>
        <color rgb="FF9C2424"/>
      </font>
      <fill>
        <patternFill patternType="solid">
          <bgColor rgb="FFFFEAEA"/>
        </patternFill>
      </fill>
    </dxf>
    <dxf>
      <font>
        <color rgb="FF9C2424"/>
      </font>
      <fill>
        <patternFill patternType="solid">
          <bgColor rgb="FFFFEA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aa449735-a13a-416d-8d20-e90ccedf1b15" TargetMode="External"/><Relationship Id="rId2" Type="http://schemas.openxmlformats.org/officeDocument/2006/relationships/hyperlink" Target="https://fgiscs.minstroyrf.ru/api/FrsnDocument/DocDataByGuid/aa449735-a13a-416d-8d20-e90ccedf1b15" TargetMode="External"/><Relationship Id="rId3" Type="http://schemas.openxmlformats.org/officeDocument/2006/relationships/hyperlink" Target="https://fgiscs.minstroyrf.ru/api/FrsnDocument/DocDataByGuid/aa449735-a13a-416d-8d20-e90ccedf1b15" TargetMode="External"/><Relationship Id="rId4" Type="http://schemas.openxmlformats.org/officeDocument/2006/relationships/hyperlink" Target="https://fgiscs.minstroyrf.ru/api/FrsnDocument/DocDataByGuid/aa449735-a13a-416d-8d20-e90ccedf1b15" TargetMode="External"/><Relationship Id="rId5" Type="http://schemas.openxmlformats.org/officeDocument/2006/relationships/hyperlink" Target="https://fgiscs.minstroyrf.ru/api/FrsnDocument/DocDataByGuid/aa449735-a13a-416d-8d20-e90ccedf1b15" TargetMode="External"/><Relationship Id="rId6" Type="http://schemas.openxmlformats.org/officeDocument/2006/relationships/hyperlink" Target="https://fgiscs.minstroyrf.ru/api/FrsnDocument/DocDataByGuid/aa449735-a13a-416d-8d20-e90ccedf1b15" TargetMode="External"/><Relationship Id="rId7" Type="http://schemas.openxmlformats.org/officeDocument/2006/relationships/hyperlink" Target="https://fgiscs.minstroyrf.ru/api/FrsnDocument/DocDataByGuid/aa449735-a13a-416d-8d20-e90ccedf1b15" TargetMode="External"/><Relationship Id="rId8" Type="http://schemas.openxmlformats.org/officeDocument/2006/relationships/hyperlink" Target="https://fgiscs.minstroyrf.ru/api/FrsnDocument/DocDataByGuid/aa449735-a13a-416d-8d20-e90ccedf1b15" TargetMode="External"/><Relationship Id="rId9" Type="http://schemas.openxmlformats.org/officeDocument/2006/relationships/hyperlink" Target="https://fgiscs.minstroyrf.ru/api/FrsnDocument/DocDataByGuid/aa449735-a13a-416d-8d20-e90ccedf1b15" TargetMode="External"/><Relationship Id="rId10" Type="http://schemas.openxmlformats.org/officeDocument/2006/relationships/hyperlink" Target="https://fgiscs.minstroyrf.ru/api/FrsnDocument/DocDataByGuid/aa449735-a13a-416d-8d20-e90ccedf1b15" TargetMode="External"/><Relationship Id="rId11" Type="http://schemas.openxmlformats.org/officeDocument/2006/relationships/hyperlink" Target="https://fgiscs.minstroyrf.ru/api/FrsnDocument/DocDataByGuid/aa449735-a13a-416d-8d20-e90ccedf1b15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aa449735-a13a-416d-8d20-e90ccedf1b15" TargetMode="External"/><Relationship Id="rId2" Type="http://schemas.openxmlformats.org/officeDocument/2006/relationships/hyperlink" Target="https://fgiscs.minstroyrf.ru/api/FrsnDocument/DocDataByGuid/aa449735-a13a-416d-8d20-e90ccedf1b15" TargetMode="External"/><Relationship Id="rId3" Type="http://schemas.openxmlformats.org/officeDocument/2006/relationships/hyperlink" Target="https://fgiscs.minstroyrf.ru/api/FrsnDocument/DocDataByGuid/aa449735-a13a-416d-8d20-e90ccedf1b15" TargetMode="External"/><Relationship Id="rId4" Type="http://schemas.openxmlformats.org/officeDocument/2006/relationships/hyperlink" Target="https://fgiscs.minstroyrf.ru/api/FrsnDocument/DocDataByGuid/aa449735-a13a-416d-8d20-e90ccedf1b15" TargetMode="External"/><Relationship Id="rId5" Type="http://schemas.openxmlformats.org/officeDocument/2006/relationships/hyperlink" Target="https://fgiscs.minstroyrf.ru/api/FrsnDocument/DocDataByGuid/aa449735-a13a-416d-8d20-e90ccedf1b15" TargetMode="External"/><Relationship Id="rId6" Type="http://schemas.openxmlformats.org/officeDocument/2006/relationships/hyperlink" Target="https://fgiscs.minstroyrf.ru/api/FrsnDocument/DocDataByGuid/aa449735-a13a-416d-8d20-e90ccedf1b15" TargetMode="External"/><Relationship Id="rId7" Type="http://schemas.openxmlformats.org/officeDocument/2006/relationships/hyperlink" Target="https://fgiscs.minstroyrf.ru/api/FrsnDocument/DocDataByGuid/aa449735-a13a-416d-8d20-e90ccedf1b15" TargetMode="External"/><Relationship Id="rId8" Type="http://schemas.openxmlformats.org/officeDocument/2006/relationships/hyperlink" Target="https://fgiscs.minstroyrf.ru/api/FrsnDocument/DocDataByGuid/aa449735-a13a-416d-8d20-e90ccedf1b15" TargetMode="External"/><Relationship Id="rId9" Type="http://schemas.openxmlformats.org/officeDocument/2006/relationships/hyperlink" Target="https://fgiscs.minstroyrf.ru/api/FrsnDocument/DocDataByGuid/aa449735-a13a-416d-8d20-e90ccedf1b15" TargetMode="External"/><Relationship Id="rId10" Type="http://schemas.openxmlformats.org/officeDocument/2006/relationships/hyperlink" Target="https://fgiscs.minstroyrf.ru/api/FrsnDocument/DocDataByGuid/aa449735-a13a-416d-8d20-e90ccedf1b15" TargetMode="External"/><Relationship Id="rId11" Type="http://schemas.openxmlformats.org/officeDocument/2006/relationships/hyperlink" Target="https://fgiscs.minstroyrf.ru/api/FrsnDocument/DocDataByGuid/aa449735-a13a-416d-8d20-e90ccedf1b15" TargetMode="External"/><Relationship Id="rId12" Type="http://schemas.openxmlformats.org/officeDocument/2006/relationships/hyperlink" Target="https://fgiscs.minstroyrf.ru/api/FrsnDocument/DocDataByGuid/aa449735-a13a-416d-8d20-e90ccedf1b15" TargetMode="External"/><Relationship Id="rId13" Type="http://schemas.openxmlformats.org/officeDocument/2006/relationships/hyperlink" Target="https://fgiscs.minstroyrf.ru/api/FrsnDocument/DocDataByGuid/aa449735-a13a-416d-8d20-e90ccedf1b15" TargetMode="External"/><Relationship Id="rId14" Type="http://schemas.openxmlformats.org/officeDocument/2006/relationships/hyperlink" Target="https://fgiscs.minstroyrf.ru/api/FrsnDocument/DocDataByGuid/aa449735-a13a-416d-8d20-e90ccedf1b15" TargetMode="External"/><Relationship Id="rId15" Type="http://schemas.openxmlformats.org/officeDocument/2006/relationships/hyperlink" Target="https://fgiscs.minstroyrf.ru/api/FrsnDocument/DocDataByGuid/aa449735-a13a-416d-8d20-e90ccedf1b15" TargetMode="External"/><Relationship Id="rId16" Type="http://schemas.openxmlformats.org/officeDocument/2006/relationships/hyperlink" Target="https://fgiscs.minstroyrf.ru/api/FrsnDocument/DocDataByGuid/aa449735-a13a-416d-8d20-e90ccedf1b15" TargetMode="External"/><Relationship Id="rId17" Type="http://schemas.openxmlformats.org/officeDocument/2006/relationships/hyperlink" Target="https://fgiscs.minstroyrf.ru/api/FrsnDocument/DocDataByGuid/aa449735-a13a-416d-8d20-e90ccedf1b15" TargetMode="External"/><Relationship Id="rId18" Type="http://schemas.openxmlformats.org/officeDocument/2006/relationships/hyperlink" Target="https://fgiscs.minstroyrf.ru/api/FrsnDocument/DocDataByGuid/aa449735-a13a-416d-8d20-e90ccedf1b15" TargetMode="External"/><Relationship Id="rId19" Type="http://schemas.openxmlformats.org/officeDocument/2006/relationships/hyperlink" Target="https://fgiscs.minstroyrf.ru/api/FrsnDocument/DocDataByGuid/aa449735-a13a-416d-8d20-e90ccedf1b15" TargetMode="External"/><Relationship Id="rId20" Type="http://schemas.openxmlformats.org/officeDocument/2006/relationships/hyperlink" Target="https://fgiscs.minstroyrf.ru/api/FrsnDocument/DocDataByGuid/aa449735-a13a-416d-8d20-e90ccedf1b15" TargetMode="External"/><Relationship Id="rId21" Type="http://schemas.openxmlformats.org/officeDocument/2006/relationships/hyperlink" Target="https://fgiscs.minstroyrf.ru/api/FrsnDocument/DocDataByGuid/aa449735-a13a-416d-8d20-e90ccedf1b15" TargetMode="External"/><Relationship Id="rId22" Type="http://schemas.openxmlformats.org/officeDocument/2006/relationships/hyperlink" Target="https://fgiscs.minstroyrf.ru/api/FrsnDocument/DocDataByGuid/aa449735-a13a-416d-8d20-e90ccedf1b15" TargetMode="External"/><Relationship Id="rId23" Type="http://schemas.openxmlformats.org/officeDocument/2006/relationships/hyperlink" Target="https://fgiscs.minstroyrf.ru/api/FrsnDocument/DocDataByGuid/aa449735-a13a-416d-8d20-e90ccedf1b15" TargetMode="External"/><Relationship Id="rId24" Type="http://schemas.openxmlformats.org/officeDocument/2006/relationships/hyperlink" Target="https://fgiscs.minstroyrf.ru/api/FrsnDocument/DocDataByGuid/aa449735-a13a-416d-8d20-e90ccedf1b15" TargetMode="External"/><Relationship Id="rId25" Type="http://schemas.openxmlformats.org/officeDocument/2006/relationships/hyperlink" Target="https://fgiscs.minstroyrf.ru/api/FrsnDocument/DocDataByGuid/aa449735-a13a-416d-8d20-e90ccedf1b15" TargetMode="External"/><Relationship Id="rId26" Type="http://schemas.openxmlformats.org/officeDocument/2006/relationships/hyperlink" Target="https://fgiscs.minstroyrf.ru/api/FrsnDocument/DocDataByGuid/aa449735-a13a-416d-8d20-e90ccedf1b15" TargetMode="External"/><Relationship Id="rId27" Type="http://schemas.openxmlformats.org/officeDocument/2006/relationships/hyperlink" Target="https://fgiscs.minstroyrf.ru/api/FrsnDocument/DocDataByGuid/aa449735-a13a-416d-8d20-e90ccedf1b15" TargetMode="External"/><Relationship Id="rId28" Type="http://schemas.openxmlformats.org/officeDocument/2006/relationships/hyperlink" Target="https://fgiscs.minstroyrf.ru/api/FrsnDocument/DocDataByGuid/aa449735-a13a-416d-8d20-e90ccedf1b15" TargetMode="External"/><Relationship Id="rId29" Type="http://schemas.openxmlformats.org/officeDocument/2006/relationships/hyperlink" Target="https://fgiscs.minstroyrf.ru/api/FrsnDocument/DocDataByGuid/aa449735-a13a-416d-8d20-e90ccedf1b15" TargetMode="External"/><Relationship Id="rId30" Type="http://schemas.openxmlformats.org/officeDocument/2006/relationships/hyperlink" Target="https://fgiscs.minstroyrf.ru/api/FrsnDocument/DocDataByGuid/aa449735-a13a-416d-8d20-e90ccedf1b15" TargetMode="External"/><Relationship Id="rId31" Type="http://schemas.openxmlformats.org/officeDocument/2006/relationships/hyperlink" Target="https://fgiscs.minstroyrf.ru/api/FrsnDocument/DocDataByGuid/aa449735-a13a-416d-8d20-e90ccedf1b15" TargetMode="External"/><Relationship Id="rId32" Type="http://schemas.openxmlformats.org/officeDocument/2006/relationships/hyperlink" Target="https://fgiscs.minstroyrf.ru/api/FrsnDocument/DocDataByGuid/aa449735-a13a-416d-8d20-e90ccedf1b15" TargetMode="External"/><Relationship Id="rId33" Type="http://schemas.openxmlformats.org/officeDocument/2006/relationships/hyperlink" Target="https://fgiscs.minstroyrf.ru/api/FrsnDocument/DocDataByGuid/aa449735-a13a-416d-8d20-e90ccedf1b15" TargetMode="External"/><Relationship Id="rId34" Type="http://schemas.openxmlformats.org/officeDocument/2006/relationships/hyperlink" Target="https://fgiscs.minstroyrf.ru/api/FrsnDocument/DocDataByGuid/aa449735-a13a-416d-8d20-e90ccedf1b15" TargetMode="External"/><Relationship Id="rId35" Type="http://schemas.openxmlformats.org/officeDocument/2006/relationships/hyperlink" Target="https://fgiscs.minstroyrf.ru/api/FrsnDocument/DocDataByGuid/aa449735-a13a-416d-8d20-e90ccedf1b15" TargetMode="External"/><Relationship Id="rId36" Type="http://schemas.openxmlformats.org/officeDocument/2006/relationships/hyperlink" Target="https://fgiscs.minstroyrf.ru/api/FrsnDocument/DocDataByGuid/aa449735-a13a-416d-8d20-e90ccedf1b15" TargetMode="External"/><Relationship Id="rId37" Type="http://schemas.openxmlformats.org/officeDocument/2006/relationships/hyperlink" Target="https://fgiscs.minstroyrf.ru/api/FrsnDocument/DocDataByGuid/aa449735-a13a-416d-8d20-e90ccedf1b15" TargetMode="External"/><Relationship Id="rId38" Type="http://schemas.openxmlformats.org/officeDocument/2006/relationships/hyperlink" Target="https://fgiscs.minstroyrf.ru/api/FrsnDocument/DocDataByGuid/aa449735-a13a-416d-8d20-e90ccedf1b15" TargetMode="External"/><Relationship Id="rId39" Type="http://schemas.openxmlformats.org/officeDocument/2006/relationships/hyperlink" Target="https://fgiscs.minstroyrf.ru/api/FrsnDocument/DocDataByGuid/aa449735-a13a-416d-8d20-e90ccedf1b15" TargetMode="External"/><Relationship Id="rId40" Type="http://schemas.openxmlformats.org/officeDocument/2006/relationships/hyperlink" Target="https://fgiscs.minstroyrf.ru/api/FrsnDocument/DocDataByGuid/aa449735-a13a-416d-8d20-e90ccedf1b15" TargetMode="External"/><Relationship Id="rId41" Type="http://schemas.openxmlformats.org/officeDocument/2006/relationships/hyperlink" Target="https://fgiscs.minstroyrf.ru/api/FrsnDocument/DocDataByGuid/aa449735-a13a-416d-8d20-e90ccedf1b15" TargetMode="External"/><Relationship Id="rId42" Type="http://schemas.openxmlformats.org/officeDocument/2006/relationships/hyperlink" Target="https://fgiscs.minstroyrf.ru/api/FrsnDocument/DocDataByGuid/aa449735-a13a-416d-8d20-e90ccedf1b15" TargetMode="External"/><Relationship Id="rId43" Type="http://schemas.openxmlformats.org/officeDocument/2006/relationships/hyperlink" Target="https://fgiscs.minstroyrf.ru/api/FrsnDocument/DocDataByGuid/aa449735-a13a-416d-8d20-e90ccedf1b15" TargetMode="External"/><Relationship Id="rId44" Type="http://schemas.openxmlformats.org/officeDocument/2006/relationships/hyperlink" Target="https://fgiscs.minstroyrf.ru/api/FrsnDocument/DocDataByGuid/aa449735-a13a-416d-8d20-e90ccedf1b15" TargetMode="External"/><Relationship Id="rId45" Type="http://schemas.openxmlformats.org/officeDocument/2006/relationships/hyperlink" Target="https://fgiscs.minstroyrf.ru/api/FrsnDocument/DocDataByGuid/aa449735-a13a-416d-8d20-e90ccedf1b15" TargetMode="External"/><Relationship Id="rId46" Type="http://schemas.openxmlformats.org/officeDocument/2006/relationships/hyperlink" Target="https://fgiscs.minstroyrf.ru/api/FrsnDocument/DocDataByGuid/aa449735-a13a-416d-8d20-e90ccedf1b15" TargetMode="External"/><Relationship Id="rId47" Type="http://schemas.openxmlformats.org/officeDocument/2006/relationships/hyperlink" Target="https://fgiscs.minstroyrf.ru/api/FrsnDocument/DocDataByGuid/aa449735-a13a-416d-8d20-e90ccedf1b15" TargetMode="External"/><Relationship Id="rId48" Type="http://schemas.openxmlformats.org/officeDocument/2006/relationships/hyperlink" Target="https://fgiscs.minstroyrf.ru/api/FrsnDocument/DocDataByGuid/aa449735-a13a-416d-8d20-e90ccedf1b15" TargetMode="External"/><Relationship Id="rId49" Type="http://schemas.openxmlformats.org/officeDocument/2006/relationships/hyperlink" Target="https://fgiscs.minstroyrf.ru/api/FrsnDocument/DocDataByGuid/aa449735-a13a-416d-8d20-e90ccedf1b15" TargetMode="External"/><Relationship Id="rId50" Type="http://schemas.openxmlformats.org/officeDocument/2006/relationships/hyperlink" Target="https://fgiscs.minstroyrf.ru/api/FrsnDocument/DocDataByGuid/aa449735-a13a-416d-8d20-e90ccedf1b15" TargetMode="External"/><Relationship Id="rId51" Type="http://schemas.openxmlformats.org/officeDocument/2006/relationships/hyperlink" Target="https://fgiscs.minstroyrf.ru/api/FrsnDocument/DocDataByGuid/f1a96b87-242c-466c-b10c-115bb92d43ea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c6f037e6-05e2-4bc5-9122-bf946b6573f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 showGridLines="0">
      <pane xSplit="1" ySplit="10" topLeftCell="B11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5" customWidth="1"/>
    <col min="3" max="6" width="12" customWidth="1"/>
    <col min="7" max="7" width="16" customWidth="1"/>
    <col min="8" max="8" width="12" customWidth="1"/>
    <col min="9" max="9" width="17" customWidth="1"/>
    <col min="10" max="10" width="13" customWidth="1"/>
    <col min="11" max="11" width="14" customWidth="1"/>
    <col min="12" max="13" width="16" customWidth="1"/>
    <col min="14" max="14" width="24" customWidth="1"/>
  </cols>
  <sheetData>
    <row r="1" ht="26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0" customHeight="1" spans="1:14" x14ac:dyDescent="0.25">
      <c r="A3" s="2" t="s">
        <v>2</v>
      </c>
      <c r="B3" s="3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30" customHeight="1" spans="1:14" x14ac:dyDescent="0.25">
      <c r="A4" s="2" t="s">
        <v>4</v>
      </c>
      <c r="B4" s="3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30" customHeight="1" spans="1:14" x14ac:dyDescent="0.25">
      <c r="A5" s="2" t="s">
        <v>6</v>
      </c>
      <c r="B5" s="3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ht="30" customHeight="1" spans="1:14" x14ac:dyDescent="0.25">
      <c r="A6" s="2" t="s">
        <v>8</v>
      </c>
      <c r="B6" s="4">
        <v>46300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ht="30" customHeight="1" spans="1:14" x14ac:dyDescent="0.25">
      <c r="A7" s="2" t="s">
        <v>9</v>
      </c>
      <c r="B7" s="3" t="s">
        <v>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ht="30" customHeight="1" spans="1:14" x14ac:dyDescent="0.25">
      <c r="A8" s="2" t="s">
        <v>10</v>
      </c>
      <c r="B8" s="3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ht="30" customHeight="1" spans="1:14" x14ac:dyDescent="0.25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ht="44" customHeight="1" spans="1:14" x14ac:dyDescent="0.25">
      <c r="A10" s="5" t="s">
        <v>12</v>
      </c>
      <c r="B10" s="5" t="s">
        <v>13</v>
      </c>
      <c r="C10" s="5" t="s">
        <v>14</v>
      </c>
      <c r="D10" s="5" t="s">
        <v>15</v>
      </c>
      <c r="E10" s="5" t="s">
        <v>16</v>
      </c>
      <c r="F10" s="5" t="s">
        <v>17</v>
      </c>
      <c r="G10" s="5" t="s">
        <v>18</v>
      </c>
      <c r="H10" s="5" t="s">
        <v>19</v>
      </c>
      <c r="I10" s="5" t="s">
        <v>20</v>
      </c>
      <c r="J10" s="5" t="s">
        <v>21</v>
      </c>
      <c r="K10" s="5" t="s">
        <v>22</v>
      </c>
      <c r="L10" s="5" t="s">
        <v>23</v>
      </c>
      <c r="M10" s="5" t="s">
        <v>24</v>
      </c>
      <c r="N10" s="5" t="s">
        <v>25</v>
      </c>
    </row>
    <row r="11" ht="30" customHeight="1" spans="1:14" x14ac:dyDescent="0.25">
      <c r="A11" s="3" t="s">
        <v>26</v>
      </c>
      <c r="B11" s="3" t="s">
        <v>27</v>
      </c>
      <c r="C11" s="6">
        <v>0</v>
      </c>
      <c r="D11" s="6">
        <v>4</v>
      </c>
      <c r="E11" s="7">
        <v>1.2</v>
      </c>
      <c r="F11" s="7">
        <v>1.5</v>
      </c>
      <c r="G11" s="3" t="s">
        <v>28</v>
      </c>
      <c r="H11" s="7">
        <v>0.4</v>
      </c>
      <c r="I11" s="7">
        <v>1.4</v>
      </c>
      <c r="J11" s="6">
        <v>0</v>
      </c>
      <c r="K11" s="8">
        <f>IF(A11="","",IF(AND(ISNUMBER(E11),ISNUMBER(F11),E11&gt;0,F11&gt;0),E11*F11,"уточнить"))</f>
        <v>1.7999999999999998</v>
      </c>
      <c r="L11" s="8">
        <f>IF(A11="","",IF(AND(ISNUMBER(K11),ISNUMBER(D11),D11&gt;0,D11=INT(D11)),D11*K11,"уточнить"))</f>
        <v>7.199999999999999</v>
      </c>
      <c r="M11" s="8">
        <f>IF(A11="","",IF(AND(ISNUMBER(I11),I11&gt;=0,ISNUMBER(D11),D11&gt;0,D11=INT(D11)),D11*I11,"уточнить"))</f>
        <v>5.6</v>
      </c>
      <c r="N11" s="9" t="str">
        <f>IF(A11="","",IF(OR(L11="уточнить",M11="уточнить",NOT(ISNUMBER(J11)),J11&lt;0,J11&lt;&gt;INT(J11)),"уточнить","объёмы заданы"))</f>
        <v>объёмы заданы</v>
      </c>
    </row>
    <row r="12" ht="30" customHeight="1" spans="1:14" x14ac:dyDescent="0.25">
      <c r="A12" s="3" t="s">
        <v>29</v>
      </c>
      <c r="B12" s="3" t="s">
        <v>30</v>
      </c>
      <c r="C12" s="6">
        <v>2</v>
      </c>
      <c r="D12" s="6">
        <v>6</v>
      </c>
      <c r="E12" s="7">
        <v>1.25</v>
      </c>
      <c r="F12" s="7">
        <v>1.6</v>
      </c>
      <c r="G12" s="3" t="s">
        <v>28</v>
      </c>
      <c r="H12" s="7">
        <v>0.4</v>
      </c>
      <c r="I12" s="7">
        <v>1.4</v>
      </c>
      <c r="J12" s="6">
        <v>6</v>
      </c>
      <c r="K12" s="8">
        <f>IF(A12="","",IF(AND(ISNUMBER(E12),ISNUMBER(F12),E12&gt;0,F12&gt;0),E12*F12,"уточнить"))</f>
        <v>2</v>
      </c>
      <c r="L12" s="8">
        <f>IF(A12="","",IF(AND(ISNUMBER(K12),ISNUMBER(D12),D12&gt;0,D12=INT(D12)),D12*K12,"уточнить"))</f>
        <v>12</v>
      </c>
      <c r="M12" s="8">
        <f>IF(A12="","",IF(AND(ISNUMBER(I12),I12&gt;=0,ISNUMBER(D12),D12&gt;0,D12=INT(D12)),D12*I12,"уточнить"))</f>
        <v>8.399999999999999</v>
      </c>
      <c r="N12" s="9" t="str">
        <f>IF(A12="","",IF(OR(L12="уточнить",M12="уточнить",NOT(ISNUMBER(J12)),J12&lt;0,J12&lt;&gt;INT(J12)),"уточнить","объёмы заданы"))</f>
        <v>объёмы заданы</v>
      </c>
    </row>
    <row r="13" ht="30" customHeight="1" spans="1:14" x14ac:dyDescent="0.25">
      <c r="A13" s="3" t="s">
        <v>31</v>
      </c>
      <c r="B13" s="3" t="s">
        <v>30</v>
      </c>
      <c r="C13" s="6">
        <v>2</v>
      </c>
      <c r="D13" s="6">
        <v>3</v>
      </c>
      <c r="E13" s="7">
        <v>1.5</v>
      </c>
      <c r="F13" s="7">
        <v>1.8</v>
      </c>
      <c r="G13" s="3" t="s">
        <v>28</v>
      </c>
      <c r="H13" s="7">
        <v>0.4</v>
      </c>
      <c r="I13" s="7">
        <v>1.7</v>
      </c>
      <c r="J13" s="6">
        <v>3</v>
      </c>
      <c r="K13" s="8">
        <f>IF(A13="","",IF(AND(ISNUMBER(E13),ISNUMBER(F13),E13&gt;0,F13&gt;0),E13*F13,"уточнить"))</f>
        <v>2.7</v>
      </c>
      <c r="L13" s="8">
        <f>IF(A13="","",IF(AND(ISNUMBER(K13),ISNUMBER(D13),D13&gt;0,D13=INT(D13)),D13*K13,"уточнить"))</f>
        <v>8.100000000000001</v>
      </c>
      <c r="M13" s="8">
        <f>IF(A13="","",IF(AND(ISNUMBER(I13),I13&gt;=0,ISNUMBER(D13),D13&gt;0,D13=INT(D13)),D13*I13,"уточнить"))</f>
        <v>5.1</v>
      </c>
      <c r="N13" s="9" t="str">
        <f>IF(A13="","",IF(OR(L13="уточнить",M13="уточнить",NOT(ISNUMBER(J13)),J13&lt;0,J13&lt;&gt;INT(J13)),"уточнить","объёмы заданы"))</f>
        <v>объёмы заданы</v>
      </c>
    </row>
    <row r="14" ht="30" customHeight="1" spans="1:14" x14ac:dyDescent="0.25">
      <c r="A14" s="3"/>
      <c r="B14" s="3"/>
      <c r="C14" s="6"/>
      <c r="D14" s="6"/>
      <c r="E14" s="7"/>
      <c r="F14" s="7"/>
      <c r="G14" s="3"/>
      <c r="H14" s="7"/>
      <c r="I14" s="7"/>
      <c r="J14" s="6"/>
      <c r="K14" s="8" t="str">
        <f>IF(A14="","",IF(AND(ISNUMBER(E14),ISNUMBER(F14),E14&gt;0,F14&gt;0),E14*F14,"уточнить"))</f>
        <v/>
      </c>
      <c r="L14" s="8" t="str">
        <f>IF(A14="","",IF(AND(ISNUMBER(K14),ISNUMBER(D14),D14&gt;0,D14=INT(D14)),D14*K14,"уточнить"))</f>
        <v/>
      </c>
      <c r="M14" s="8" t="str">
        <f>IF(A14="","",IF(AND(ISNUMBER(I14),I14&gt;=0,ISNUMBER(D14),D14&gt;0,D14=INT(D14)),D14*I14,"уточнить"))</f>
        <v/>
      </c>
      <c r="N14" s="9" t="str">
        <f>IF(A14="","",IF(OR(L14="уточнить",M14="уточнить",NOT(ISNUMBER(J14)),J14&lt;0,J14&lt;&gt;INT(J14)),"уточнить","объёмы заданы"))</f>
        <v/>
      </c>
    </row>
    <row r="15" ht="30" customHeight="1" spans="1:14" x14ac:dyDescent="0.25">
      <c r="A15" s="3"/>
      <c r="B15" s="3"/>
      <c r="C15" s="6"/>
      <c r="D15" s="6"/>
      <c r="E15" s="7"/>
      <c r="F15" s="7"/>
      <c r="G15" s="3"/>
      <c r="H15" s="7"/>
      <c r="I15" s="7"/>
      <c r="J15" s="6"/>
      <c r="K15" s="8" t="str">
        <f>IF(A15="","",IF(AND(ISNUMBER(E15),ISNUMBER(F15),E15&gt;0,F15&gt;0),E15*F15,"уточнить"))</f>
        <v/>
      </c>
      <c r="L15" s="8" t="str">
        <f>IF(A15="","",IF(AND(ISNUMBER(K15),ISNUMBER(D15),D15&gt;0,D15=INT(D15)),D15*K15,"уточнить"))</f>
        <v/>
      </c>
      <c r="M15" s="8" t="str">
        <f>IF(A15="","",IF(AND(ISNUMBER(I15),I15&gt;=0,ISNUMBER(D15),D15&gt;0,D15=INT(D15)),D15*I15,"уточнить"))</f>
        <v/>
      </c>
      <c r="N15" s="9" t="str">
        <f>IF(A15="","",IF(OR(L15="уточнить",M15="уточнить",NOT(ISNUMBER(J15)),J15&lt;0,J15&lt;&gt;INT(J15)),"уточнить","объёмы заданы"))</f>
        <v/>
      </c>
    </row>
    <row r="16" ht="30" customHeight="1" spans="1:14" x14ac:dyDescent="0.25">
      <c r="A16" s="3"/>
      <c r="B16" s="3"/>
      <c r="C16" s="6"/>
      <c r="D16" s="6"/>
      <c r="E16" s="7"/>
      <c r="F16" s="7"/>
      <c r="G16" s="3"/>
      <c r="H16" s="7"/>
      <c r="I16" s="7"/>
      <c r="J16" s="6"/>
      <c r="K16" s="8" t="str">
        <f>IF(A16="","",IF(AND(ISNUMBER(E16),ISNUMBER(F16),E16&gt;0,F16&gt;0),E16*F16,"уточнить"))</f>
        <v/>
      </c>
      <c r="L16" s="8" t="str">
        <f>IF(A16="","",IF(AND(ISNUMBER(K16),ISNUMBER(D16),D16&gt;0,D16=INT(D16)),D16*K16,"уточнить"))</f>
        <v/>
      </c>
      <c r="M16" s="8" t="str">
        <f>IF(A16="","",IF(AND(ISNUMBER(I16),I16&gt;=0,ISNUMBER(D16),D16&gt;0,D16=INT(D16)),D16*I16,"уточнить"))</f>
        <v/>
      </c>
      <c r="N16" s="9" t="str">
        <f>IF(A16="","",IF(OR(L16="уточнить",M16="уточнить",NOT(ISNUMBER(J16)),J16&lt;0,J16&lt;&gt;INT(J16)),"уточнить","объёмы заданы"))</f>
        <v/>
      </c>
    </row>
    <row r="17" ht="30" customHeight="1" spans="1:14" x14ac:dyDescent="0.25">
      <c r="A17" s="3"/>
      <c r="B17" s="3"/>
      <c r="C17" s="6"/>
      <c r="D17" s="6"/>
      <c r="E17" s="7"/>
      <c r="F17" s="7"/>
      <c r="G17" s="3"/>
      <c r="H17" s="7"/>
      <c r="I17" s="7"/>
      <c r="J17" s="6"/>
      <c r="K17" s="8" t="str">
        <f>IF(A17="","",IF(AND(ISNUMBER(E17),ISNUMBER(F17),E17&gt;0,F17&gt;0),E17*F17,"уточнить"))</f>
        <v/>
      </c>
      <c r="L17" s="8" t="str">
        <f>IF(A17="","",IF(AND(ISNUMBER(K17),ISNUMBER(D17),D17&gt;0,D17=INT(D17)),D17*K17,"уточнить"))</f>
        <v/>
      </c>
      <c r="M17" s="8" t="str">
        <f>IF(A17="","",IF(AND(ISNUMBER(I17),I17&gt;=0,ISNUMBER(D17),D17&gt;0,D17=INT(D17)),D17*I17,"уточнить"))</f>
        <v/>
      </c>
      <c r="N17" s="9" t="str">
        <f>IF(A17="","",IF(OR(L17="уточнить",M17="уточнить",NOT(ISNUMBER(J17)),J17&lt;0,J17&lt;&gt;INT(J17)),"уточнить","объёмы заданы"))</f>
        <v/>
      </c>
    </row>
    <row r="18" ht="30" customHeight="1" spans="1:14" x14ac:dyDescent="0.25">
      <c r="A18" s="3"/>
      <c r="B18" s="3"/>
      <c r="C18" s="6"/>
      <c r="D18" s="6"/>
      <c r="E18" s="7"/>
      <c r="F18" s="7"/>
      <c r="G18" s="3"/>
      <c r="H18" s="7"/>
      <c r="I18" s="7"/>
      <c r="J18" s="6"/>
      <c r="K18" s="8" t="str">
        <f>IF(A18="","",IF(AND(ISNUMBER(E18),ISNUMBER(F18),E18&gt;0,F18&gt;0),E18*F18,"уточнить"))</f>
        <v/>
      </c>
      <c r="L18" s="8" t="str">
        <f>IF(A18="","",IF(AND(ISNUMBER(K18),ISNUMBER(D18),D18&gt;0,D18=INT(D18)),D18*K18,"уточнить"))</f>
        <v/>
      </c>
      <c r="M18" s="8" t="str">
        <f>IF(A18="","",IF(AND(ISNUMBER(I18),I18&gt;=0,ISNUMBER(D18),D18&gt;0,D18=INT(D18)),D18*I18,"уточнить"))</f>
        <v/>
      </c>
      <c r="N18" s="9" t="str">
        <f>IF(A18="","",IF(OR(L18="уточнить",M18="уточнить",NOT(ISNUMBER(J18)),J18&lt;0,J18&lt;&gt;INT(J18)),"уточнить","объёмы заданы"))</f>
        <v/>
      </c>
    </row>
    <row r="19" ht="30" customHeight="1" spans="1:14" x14ac:dyDescent="0.25">
      <c r="A19" s="3"/>
      <c r="B19" s="3"/>
      <c r="C19" s="6"/>
      <c r="D19" s="6"/>
      <c r="E19" s="7"/>
      <c r="F19" s="7"/>
      <c r="G19" s="3"/>
      <c r="H19" s="7"/>
      <c r="I19" s="7"/>
      <c r="J19" s="6"/>
      <c r="K19" s="8" t="str">
        <f>IF(A19="","",IF(AND(ISNUMBER(E19),ISNUMBER(F19),E19&gt;0,F19&gt;0),E19*F19,"уточнить"))</f>
        <v/>
      </c>
      <c r="L19" s="8" t="str">
        <f>IF(A19="","",IF(AND(ISNUMBER(K19),ISNUMBER(D19),D19&gt;0,D19=INT(D19)),D19*K19,"уточнить"))</f>
        <v/>
      </c>
      <c r="M19" s="8" t="str">
        <f>IF(A19="","",IF(AND(ISNUMBER(I19),I19&gt;=0,ISNUMBER(D19),D19&gt;0,D19=INT(D19)),D19*I19,"уточнить"))</f>
        <v/>
      </c>
      <c r="N19" s="9" t="str">
        <f>IF(A19="","",IF(OR(L19="уточнить",M19="уточнить",NOT(ISNUMBER(J19)),J19&lt;0,J19&lt;&gt;INT(J19)),"уточнить","объёмы заданы"))</f>
        <v/>
      </c>
    </row>
    <row r="20" ht="30" customHeight="1" spans="1:14" x14ac:dyDescent="0.25">
      <c r="A20" s="3"/>
      <c r="B20" s="3"/>
      <c r="C20" s="6"/>
      <c r="D20" s="6"/>
      <c r="E20" s="7"/>
      <c r="F20" s="7"/>
      <c r="G20" s="3"/>
      <c r="H20" s="7"/>
      <c r="I20" s="7"/>
      <c r="J20" s="6"/>
      <c r="K20" s="8" t="str">
        <f>IF(A20="","",IF(AND(ISNUMBER(E20),ISNUMBER(F20),E20&gt;0,F20&gt;0),E20*F20,"уточнить"))</f>
        <v/>
      </c>
      <c r="L20" s="8" t="str">
        <f>IF(A20="","",IF(AND(ISNUMBER(K20),ISNUMBER(D20),D20&gt;0,D20=INT(D20)),D20*K20,"уточнить"))</f>
        <v/>
      </c>
      <c r="M20" s="8" t="str">
        <f>IF(A20="","",IF(AND(ISNUMBER(I20),I20&gt;=0,ISNUMBER(D20),D20&gt;0,D20=INT(D20)),D20*I20,"уточнить"))</f>
        <v/>
      </c>
      <c r="N20" s="9" t="str">
        <f>IF(A20="","",IF(OR(L20="уточнить",M20="уточнить",NOT(ISNUMBER(J20)),J20&lt;0,J20&lt;&gt;INT(J20)),"уточнить","объёмы заданы"))</f>
        <v/>
      </c>
    </row>
    <row r="21" spans="3:13" x14ac:dyDescent="0.25">
      <c r="C21" s="10"/>
      <c r="D21" s="10"/>
      <c r="E21" s="11"/>
      <c r="F21" s="11"/>
      <c r="H21" s="11"/>
      <c r="I21" s="11"/>
      <c r="J21" s="10"/>
      <c r="K21" s="11"/>
      <c r="L21" s="11"/>
      <c r="M21" s="11"/>
    </row>
    <row r="22" ht="30" customHeight="1" spans="1:13" x14ac:dyDescent="0.25">
      <c r="A22" s="2" t="s">
        <v>32</v>
      </c>
      <c r="B22" s="2"/>
      <c r="C22" s="12"/>
      <c r="D22" s="12">
        <f>IF(COUNTA(A11:A20)=0,"",IF(COUNTIF(N11:N20,"уточнить")&gt;0,"уточнить",SUM(D11:D20)))</f>
        <v>13</v>
      </c>
      <c r="E22" s="8"/>
      <c r="F22" s="8"/>
      <c r="G22" s="2"/>
      <c r="H22" s="8"/>
      <c r="I22" s="8"/>
      <c r="J22" s="12">
        <f>IF(COUNTA(A11:A20)=0,"",IF(COUNTIF(N11:N20,"уточнить")&gt;0,"уточнить",SUM(J11:J20)))</f>
        <v>9</v>
      </c>
      <c r="K22" s="8"/>
      <c r="L22" s="8">
        <f>IF(COUNTA(A11:A20)=0,"",IF(COUNTIF(N11:N20,"уточнить")&gt;0,"уточнить",SUM(L11:L20)))</f>
        <v>27.3</v>
      </c>
      <c r="M22" s="8">
        <f>IF(COUNTA(A11:A20)=0,"",IF(COUNTIF(N11:N20,"уточнить")&gt;0,"уточнить",SUM(M11:M20)))</f>
        <v>19.099999999999998</v>
      </c>
    </row>
    <row r="24" ht="30" customHeight="1" spans="1:14" x14ac:dyDescent="0.25">
      <c r="A24" s="2" t="s">
        <v>33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</sheetData>
  <mergeCells count="10">
    <mergeCell ref="A1:N1"/>
    <mergeCell ref="A2:N2"/>
    <mergeCell ref="B3:N3"/>
    <mergeCell ref="B4:N4"/>
    <mergeCell ref="B5:N5"/>
    <mergeCell ref="B6:N6"/>
    <mergeCell ref="B7:N7"/>
    <mergeCell ref="B8:N8"/>
    <mergeCell ref="A9:N9"/>
    <mergeCell ref="A24:N24"/>
  </mergeCells>
  <conditionalFormatting sqref="A3:N24">
    <cfRule type="containsText" dxfId="0" priority="1">
      <formula>NOT(ISERROR(SEARCH("уточнить",A3)))</formula>
    </cfRule>
  </conditionalFormatting>
  <dataValidations count="2">
    <dataValidation type="list" allowBlank="1" sqref="B11:B20">
      <formula1>"Глухой,Поворотный,Откидной,Поворотно-откидной"</formula1>
    </dataValidation>
    <dataValidation type="list" allowBlank="1" sqref="G11:G20">
      <formula1>"Каменная,Панельная"</formula1>
    </dataValidation>
  </dataValidations>
  <pageMargins left="0.2" right="0.2" top="0.3" bottom="0.3" header="0.1" footer="0.1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94" customWidth="1"/>
    <col min="3" max="3" width="18" customWidth="1"/>
    <col min="4" max="5" width="28" customWidth="1"/>
  </cols>
  <sheetData>
    <row r="1" ht="26" customHeight="1" spans="1:5" x14ac:dyDescent="0.25">
      <c r="A1" s="1" t="s">
        <v>34</v>
      </c>
      <c r="B1" s="1"/>
      <c r="C1" s="1"/>
      <c r="D1" s="1"/>
      <c r="E1" s="1"/>
    </row>
    <row r="2" ht="30" customHeight="1" spans="1:5" x14ac:dyDescent="0.25">
      <c r="A2" s="2" t="s">
        <v>1</v>
      </c>
      <c r="B2" s="2"/>
      <c r="C2" s="2"/>
      <c r="D2" s="2"/>
      <c r="E2" s="2"/>
    </row>
    <row r="5" ht="44" customHeight="1" spans="1:5" x14ac:dyDescent="0.25">
      <c r="A5" s="5" t="s">
        <v>35</v>
      </c>
      <c r="B5" s="5" t="s">
        <v>36</v>
      </c>
      <c r="C5" s="5" t="s">
        <v>37</v>
      </c>
      <c r="D5" s="5" t="s">
        <v>38</v>
      </c>
      <c r="E5" s="5" t="s">
        <v>39</v>
      </c>
    </row>
    <row r="6" ht="52" customHeight="1" spans="1:5" x14ac:dyDescent="0.2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</row>
    <row r="7" ht="52" customHeight="1" spans="1:5" x14ac:dyDescent="0.25">
      <c r="A7" s="2" t="s">
        <v>45</v>
      </c>
      <c r="B7" s="2" t="s">
        <v>46</v>
      </c>
      <c r="C7" s="2" t="s">
        <v>42</v>
      </c>
      <c r="D7" s="2" t="s">
        <v>47</v>
      </c>
      <c r="E7" s="2" t="s">
        <v>44</v>
      </c>
    </row>
    <row r="8" ht="52" customHeight="1" spans="1:5" x14ac:dyDescent="0.25">
      <c r="A8" s="2" t="s">
        <v>48</v>
      </c>
      <c r="B8" s="2" t="s">
        <v>49</v>
      </c>
      <c r="C8" s="2" t="s">
        <v>42</v>
      </c>
      <c r="D8" s="2" t="s">
        <v>43</v>
      </c>
      <c r="E8" s="2" t="s">
        <v>44</v>
      </c>
    </row>
    <row r="9" ht="52" customHeight="1" spans="1:5" x14ac:dyDescent="0.25">
      <c r="A9" s="2" t="s">
        <v>50</v>
      </c>
      <c r="B9" s="2" t="s">
        <v>51</v>
      </c>
      <c r="C9" s="2" t="s">
        <v>42</v>
      </c>
      <c r="D9" s="2" t="s">
        <v>47</v>
      </c>
      <c r="E9" s="2" t="s">
        <v>44</v>
      </c>
    </row>
    <row r="10" ht="52" customHeight="1" spans="1:5" x14ac:dyDescent="0.25">
      <c r="A10" s="2" t="s">
        <v>52</v>
      </c>
      <c r="B10" s="2" t="s">
        <v>53</v>
      </c>
      <c r="C10" s="2" t="s">
        <v>42</v>
      </c>
      <c r="D10" s="2" t="s">
        <v>43</v>
      </c>
      <c r="E10" s="2" t="s">
        <v>44</v>
      </c>
    </row>
    <row r="11" ht="52" customHeight="1" spans="1:5" x14ac:dyDescent="0.25">
      <c r="A11" s="2" t="s">
        <v>54</v>
      </c>
      <c r="B11" s="2" t="s">
        <v>55</v>
      </c>
      <c r="C11" s="2" t="s">
        <v>42</v>
      </c>
      <c r="D11" s="2" t="s">
        <v>47</v>
      </c>
      <c r="E11" s="2" t="s">
        <v>44</v>
      </c>
    </row>
    <row r="12" ht="52" customHeight="1" spans="1:5" x14ac:dyDescent="0.25">
      <c r="A12" s="2" t="s">
        <v>56</v>
      </c>
      <c r="B12" s="2" t="s">
        <v>57</v>
      </c>
      <c r="C12" s="2" t="s">
        <v>42</v>
      </c>
      <c r="D12" s="2" t="s">
        <v>43</v>
      </c>
      <c r="E12" s="2" t="s">
        <v>44</v>
      </c>
    </row>
    <row r="13" ht="52" customHeight="1" spans="1:5" x14ac:dyDescent="0.25">
      <c r="A13" s="2" t="s">
        <v>58</v>
      </c>
      <c r="B13" s="2" t="s">
        <v>59</v>
      </c>
      <c r="C13" s="2" t="s">
        <v>42</v>
      </c>
      <c r="D13" s="2" t="s">
        <v>47</v>
      </c>
      <c r="E13" s="2" t="s">
        <v>44</v>
      </c>
    </row>
    <row r="14" ht="52" customHeight="1" spans="1:5" x14ac:dyDescent="0.25">
      <c r="A14" s="2" t="s">
        <v>60</v>
      </c>
      <c r="B14" s="2" t="s">
        <v>61</v>
      </c>
      <c r="C14" s="2" t="s">
        <v>62</v>
      </c>
      <c r="D14" s="2" t="s">
        <v>63</v>
      </c>
      <c r="E14" s="2" t="s">
        <v>44</v>
      </c>
    </row>
    <row r="15" ht="52" customHeight="1" spans="1:5" x14ac:dyDescent="0.25">
      <c r="A15" s="2" t="s">
        <v>64</v>
      </c>
      <c r="B15" s="2" t="s">
        <v>65</v>
      </c>
      <c r="C15" s="2" t="s">
        <v>62</v>
      </c>
      <c r="D15" s="2" t="s">
        <v>66</v>
      </c>
      <c r="E15" s="2" t="s">
        <v>44</v>
      </c>
    </row>
    <row r="16" ht="52" customHeight="1" spans="1:5" x14ac:dyDescent="0.25">
      <c r="A16" s="2" t="s">
        <v>67</v>
      </c>
      <c r="B16" s="2" t="s">
        <v>68</v>
      </c>
      <c r="C16" s="2" t="s">
        <v>62</v>
      </c>
      <c r="D16" s="2" t="s">
        <v>69</v>
      </c>
      <c r="E16" s="2" t="s">
        <v>44</v>
      </c>
    </row>
    <row r="18" ht="30" customHeight="1" spans="1:5" x14ac:dyDescent="0.25">
      <c r="A18" s="2" t="s">
        <v>70</v>
      </c>
      <c r="B18" s="2"/>
      <c r="C18" s="2"/>
      <c r="D18" s="2"/>
      <c r="E18" s="2"/>
    </row>
    <row r="21" ht="44" customHeight="1" spans="1:5" x14ac:dyDescent="0.25">
      <c r="A21" s="5" t="s">
        <v>12</v>
      </c>
      <c r="B21" s="5" t="s">
        <v>22</v>
      </c>
      <c r="C21" s="5" t="s">
        <v>71</v>
      </c>
      <c r="D21" s="5" t="s">
        <v>72</v>
      </c>
      <c r="E21" s="5" t="s">
        <v>73</v>
      </c>
    </row>
    <row r="22" ht="30" customHeight="1" spans="1:5" x14ac:dyDescent="0.25">
      <c r="A22" s="9" t="str">
        <f>IF('ВОР'!A11="","",'ВОР'!A11)</f>
        <v>ОК-1</v>
      </c>
      <c r="B22" s="8">
        <f>IF('ВОР'!A11="","",'ВОР'!K11)</f>
        <v>1.7999999999999998</v>
      </c>
      <c r="C22" s="9" t="str">
        <f>IF(A22="","",IF(NOT(AND(ISNUMBER(B22),B22&gt;0,ISNUMBER('ВОР'!D11),'ВОР'!D11&gt;0,'ВОР'!D11=INT('ВОР'!D11))),"уточнить",IF('ВОР'!B11="Глухой","10-01-034-"&amp;IF(B22&lt;=2,"01","02"),IF(AND(OR('ВОР'!B11="Поворотный",'ВОР'!B11="Откидной",'ВОР'!B11="Поворотно-откидной"),AND(ISNUMBER('ВОР'!C11),'ВОР'!C11&gt;=1,'ВОР'!C11&lt;=3,'ВОР'!C11=INT('ВОР'!C11))),"10-01-034-"&amp;IF('ВОР'!C11=1,IF(B22&lt;=2,"03","04"),IF('ВОР'!C11=2,IF(B22&lt;=2,"05","06"),IF(B22&lt;=2,"07","08"))),"уточнить"))))</f>
        <v>10-01-034-01</v>
      </c>
      <c r="D22" s="9" t="str">
        <f>IF(A22="","",IF(OR(NOT(ISNUMBER('ВОР'!I11)),'ВОР'!I11&lt;0),"уточнить",IF('ВОР'!I11=0,"нет подоконника",IF('ВОР'!G11="Панельная","10-01-035-02",IF(AND('ВОР'!G11="Каменная",ISNUMBER('ВОР'!H11),'ВОР'!H11&gt;0),IF('ВОР'!H11&lt;=0.51,"10-01-035-01","10-01-035-03"),"уточнить")))))</f>
        <v>10-01-035-01</v>
      </c>
      <c r="E22" s="9" t="str">
        <f>IF(A22="","",IF(OR(C22="уточнить",D22="уточнить"),"уточнить признаки","подбор проверяет сметчик"))</f>
        <v>подбор проверяет сметчик</v>
      </c>
    </row>
    <row r="23" ht="30" customHeight="1" spans="1:5" x14ac:dyDescent="0.25">
      <c r="A23" s="9" t="str">
        <f>IF('ВОР'!A12="","",'ВОР'!A12)</f>
        <v>ОК-2</v>
      </c>
      <c r="B23" s="8">
        <f>IF('ВОР'!A12="","",'ВОР'!K12)</f>
        <v>2</v>
      </c>
      <c r="C23" s="9" t="str">
        <f>IF(A23="","",IF(NOT(AND(ISNUMBER(B23),B23&gt;0,ISNUMBER('ВОР'!D12),'ВОР'!D12&gt;0,'ВОР'!D12=INT('ВОР'!D12))),"уточнить",IF('ВОР'!B12="Глухой","10-01-034-"&amp;IF(B23&lt;=2,"01","02"),IF(AND(OR('ВОР'!B12="Поворотный",'ВОР'!B12="Откидной",'ВОР'!B12="Поворотно-откидной"),AND(ISNUMBER('ВОР'!C12),'ВОР'!C12&gt;=1,'ВОР'!C12&lt;=3,'ВОР'!C12=INT('ВОР'!C12))),"10-01-034-"&amp;IF('ВОР'!C12=1,IF(B23&lt;=2,"03","04"),IF('ВОР'!C12=2,IF(B23&lt;=2,"05","06"),IF(B23&lt;=2,"07","08"))),"уточнить"))))</f>
        <v>10-01-034-05</v>
      </c>
      <c r="D23" s="9" t="str">
        <f>IF(A23="","",IF(OR(NOT(ISNUMBER('ВОР'!I12)),'ВОР'!I12&lt;0),"уточнить",IF('ВОР'!I12=0,"нет подоконника",IF('ВОР'!G12="Панельная","10-01-035-02",IF(AND('ВОР'!G12="Каменная",ISNUMBER('ВОР'!H12),'ВОР'!H12&gt;0),IF('ВОР'!H12&lt;=0.51,"10-01-035-01","10-01-035-03"),"уточнить")))))</f>
        <v>10-01-035-01</v>
      </c>
      <c r="E23" s="9" t="str">
        <f>IF(A23="","",IF(OR(C23="уточнить",D23="уточнить"),"уточнить признаки","подбор проверяет сметчик"))</f>
        <v>подбор проверяет сметчик</v>
      </c>
    </row>
    <row r="24" ht="30" customHeight="1" spans="1:5" x14ac:dyDescent="0.25">
      <c r="A24" s="9" t="str">
        <f>IF('ВОР'!A13="","",'ВОР'!A13)</f>
        <v>ОК-3</v>
      </c>
      <c r="B24" s="8">
        <f>IF('ВОР'!A13="","",'ВОР'!K13)</f>
        <v>2.7</v>
      </c>
      <c r="C24" s="9" t="str">
        <f>IF(A24="","",IF(NOT(AND(ISNUMBER(B24),B24&gt;0,ISNUMBER('ВОР'!D13),'ВОР'!D13&gt;0,'ВОР'!D13=INT('ВОР'!D13))),"уточнить",IF('ВОР'!B13="Глухой","10-01-034-"&amp;IF(B24&lt;=2,"01","02"),IF(AND(OR('ВОР'!B13="Поворотный",'ВОР'!B13="Откидной",'ВОР'!B13="Поворотно-откидной"),AND(ISNUMBER('ВОР'!C13),'ВОР'!C13&gt;=1,'ВОР'!C13&lt;=3,'ВОР'!C13=INT('ВОР'!C13))),"10-01-034-"&amp;IF('ВОР'!C13=1,IF(B24&lt;=2,"03","04"),IF('ВОР'!C13=2,IF(B24&lt;=2,"05","06"),IF(B24&lt;=2,"07","08"))),"уточнить"))))</f>
        <v>10-01-034-06</v>
      </c>
      <c r="D24" s="9" t="str">
        <f>IF(A24="","",IF(OR(NOT(ISNUMBER('ВОР'!I13)),'ВОР'!I13&lt;0),"уточнить",IF('ВОР'!I13=0,"нет подоконника",IF('ВОР'!G13="Панельная","10-01-035-02",IF(AND('ВОР'!G13="Каменная",ISNUMBER('ВОР'!H13),'ВОР'!H13&gt;0),IF('ВОР'!H13&lt;=0.51,"10-01-035-01","10-01-035-03"),"уточнить")))))</f>
        <v>10-01-035-01</v>
      </c>
      <c r="E24" s="9" t="str">
        <f>IF(A24="","",IF(OR(C24="уточнить",D24="уточнить"),"уточнить признаки","подбор проверяет сметчик"))</f>
        <v>подбор проверяет сметчик</v>
      </c>
    </row>
    <row r="25" ht="30" customHeight="1" spans="1:5" x14ac:dyDescent="0.25">
      <c r="A25" s="9" t="str">
        <f>IF('ВОР'!A14="","",'ВОР'!A14)</f>
        <v/>
      </c>
      <c r="B25" s="8" t="str">
        <f>IF('ВОР'!A14="","",'ВОР'!K14)</f>
        <v/>
      </c>
      <c r="C25" s="9" t="str">
        <f>IF(A25="","",IF(NOT(AND(ISNUMBER(B25),B25&gt;0,ISNUMBER('ВОР'!D14),'ВОР'!D14&gt;0,'ВОР'!D14=INT('ВОР'!D14))),"уточнить",IF('ВОР'!B14="Глухой","10-01-034-"&amp;IF(B25&lt;=2,"01","02"),IF(AND(OR('ВОР'!B14="Поворотный",'ВОР'!B14="Откидной",'ВОР'!B14="Поворотно-откидной"),AND(ISNUMBER('ВОР'!C14),'ВОР'!C14&gt;=1,'ВОР'!C14&lt;=3,'ВОР'!C14=INT('ВОР'!C14))),"10-01-034-"&amp;IF('ВОР'!C14=1,IF(B25&lt;=2,"03","04"),IF('ВОР'!C14=2,IF(B25&lt;=2,"05","06"),IF(B25&lt;=2,"07","08"))),"уточнить"))))</f>
        <v/>
      </c>
      <c r="D25" s="9" t="str">
        <f>IF(A25="","",IF(OR(NOT(ISNUMBER('ВОР'!I14)),'ВОР'!I14&lt;0),"уточнить",IF('ВОР'!I14=0,"нет подоконника",IF('ВОР'!G14="Панельная","10-01-035-02",IF(AND('ВОР'!G14="Каменная",ISNUMBER('ВОР'!H14),'ВОР'!H14&gt;0),IF('ВОР'!H14&lt;=0.51,"10-01-035-01","10-01-035-03"),"уточнить")))))</f>
        <v/>
      </c>
      <c r="E25" s="9" t="str">
        <f>IF(A25="","",IF(OR(C25="уточнить",D25="уточнить"),"уточнить признаки","подбор проверяет сметчик"))</f>
        <v/>
      </c>
    </row>
    <row r="26" ht="30" customHeight="1" spans="1:5" x14ac:dyDescent="0.25">
      <c r="A26" s="9" t="str">
        <f>IF('ВОР'!A15="","",'ВОР'!A15)</f>
        <v/>
      </c>
      <c r="B26" s="8" t="str">
        <f>IF('ВОР'!A15="","",'ВОР'!K15)</f>
        <v/>
      </c>
      <c r="C26" s="9" t="str">
        <f>IF(A26="","",IF(NOT(AND(ISNUMBER(B26),B26&gt;0,ISNUMBER('ВОР'!D15),'ВОР'!D15&gt;0,'ВОР'!D15=INT('ВОР'!D15))),"уточнить",IF('ВОР'!B15="Глухой","10-01-034-"&amp;IF(B26&lt;=2,"01","02"),IF(AND(OR('ВОР'!B15="Поворотный",'ВОР'!B15="Откидной",'ВОР'!B15="Поворотно-откидной"),AND(ISNUMBER('ВОР'!C15),'ВОР'!C15&gt;=1,'ВОР'!C15&lt;=3,'ВОР'!C15=INT('ВОР'!C15))),"10-01-034-"&amp;IF('ВОР'!C15=1,IF(B26&lt;=2,"03","04"),IF('ВОР'!C15=2,IF(B26&lt;=2,"05","06"),IF(B26&lt;=2,"07","08"))),"уточнить"))))</f>
        <v/>
      </c>
      <c r="D26" s="9" t="str">
        <f>IF(A26="","",IF(OR(NOT(ISNUMBER('ВОР'!I15)),'ВОР'!I15&lt;0),"уточнить",IF('ВОР'!I15=0,"нет подоконника",IF('ВОР'!G15="Панельная","10-01-035-02",IF(AND('ВОР'!G15="Каменная",ISNUMBER('ВОР'!H15),'ВОР'!H15&gt;0),IF('ВОР'!H15&lt;=0.51,"10-01-035-01","10-01-035-03"),"уточнить")))))</f>
        <v/>
      </c>
      <c r="E26" s="9" t="str">
        <f>IF(A26="","",IF(OR(C26="уточнить",D26="уточнить"),"уточнить признаки","подбор проверяет сметчик"))</f>
        <v/>
      </c>
    </row>
    <row r="27" ht="30" customHeight="1" spans="1:5" x14ac:dyDescent="0.25">
      <c r="A27" s="9" t="str">
        <f>IF('ВОР'!A16="","",'ВОР'!A16)</f>
        <v/>
      </c>
      <c r="B27" s="8" t="str">
        <f>IF('ВОР'!A16="","",'ВОР'!K16)</f>
        <v/>
      </c>
      <c r="C27" s="9" t="str">
        <f>IF(A27="","",IF(NOT(AND(ISNUMBER(B27),B27&gt;0,ISNUMBER('ВОР'!D16),'ВОР'!D16&gt;0,'ВОР'!D16=INT('ВОР'!D16))),"уточнить",IF('ВОР'!B16="Глухой","10-01-034-"&amp;IF(B27&lt;=2,"01","02"),IF(AND(OR('ВОР'!B16="Поворотный",'ВОР'!B16="Откидной",'ВОР'!B16="Поворотно-откидной"),AND(ISNUMBER('ВОР'!C16),'ВОР'!C16&gt;=1,'ВОР'!C16&lt;=3,'ВОР'!C16=INT('ВОР'!C16))),"10-01-034-"&amp;IF('ВОР'!C16=1,IF(B27&lt;=2,"03","04"),IF('ВОР'!C16=2,IF(B27&lt;=2,"05","06"),IF(B27&lt;=2,"07","08"))),"уточнить"))))</f>
        <v/>
      </c>
      <c r="D27" s="9" t="str">
        <f>IF(A27="","",IF(OR(NOT(ISNUMBER('ВОР'!I16)),'ВОР'!I16&lt;0),"уточнить",IF('ВОР'!I16=0,"нет подоконника",IF('ВОР'!G16="Панельная","10-01-035-02",IF(AND('ВОР'!G16="Каменная",ISNUMBER('ВОР'!H16),'ВОР'!H16&gt;0),IF('ВОР'!H16&lt;=0.51,"10-01-035-01","10-01-035-03"),"уточнить")))))</f>
        <v/>
      </c>
      <c r="E27" s="9" t="str">
        <f>IF(A27="","",IF(OR(C27="уточнить",D27="уточнить"),"уточнить признаки","подбор проверяет сметчик"))</f>
        <v/>
      </c>
    </row>
    <row r="28" ht="30" customHeight="1" spans="1:5" x14ac:dyDescent="0.25">
      <c r="A28" s="9" t="str">
        <f>IF('ВОР'!A17="","",'ВОР'!A17)</f>
        <v/>
      </c>
      <c r="B28" s="8" t="str">
        <f>IF('ВОР'!A17="","",'ВОР'!K17)</f>
        <v/>
      </c>
      <c r="C28" s="9" t="str">
        <f>IF(A28="","",IF(NOT(AND(ISNUMBER(B28),B28&gt;0,ISNUMBER('ВОР'!D17),'ВОР'!D17&gt;0,'ВОР'!D17=INT('ВОР'!D17))),"уточнить",IF('ВОР'!B17="Глухой","10-01-034-"&amp;IF(B28&lt;=2,"01","02"),IF(AND(OR('ВОР'!B17="Поворотный",'ВОР'!B17="Откидной",'ВОР'!B17="Поворотно-откидной"),AND(ISNUMBER('ВОР'!C17),'ВОР'!C17&gt;=1,'ВОР'!C17&lt;=3,'ВОР'!C17=INT('ВОР'!C17))),"10-01-034-"&amp;IF('ВОР'!C17=1,IF(B28&lt;=2,"03","04"),IF('ВОР'!C17=2,IF(B28&lt;=2,"05","06"),IF(B28&lt;=2,"07","08"))),"уточнить"))))</f>
        <v/>
      </c>
      <c r="D28" s="9" t="str">
        <f>IF(A28="","",IF(OR(NOT(ISNUMBER('ВОР'!I17)),'ВОР'!I17&lt;0),"уточнить",IF('ВОР'!I17=0,"нет подоконника",IF('ВОР'!G17="Панельная","10-01-035-02",IF(AND('ВОР'!G17="Каменная",ISNUMBER('ВОР'!H17),'ВОР'!H17&gt;0),IF('ВОР'!H17&lt;=0.51,"10-01-035-01","10-01-035-03"),"уточнить")))))</f>
        <v/>
      </c>
      <c r="E28" s="9" t="str">
        <f>IF(A28="","",IF(OR(C28="уточнить",D28="уточнить"),"уточнить признаки","подбор проверяет сметчик"))</f>
        <v/>
      </c>
    </row>
    <row r="29" ht="30" customHeight="1" spans="1:5" x14ac:dyDescent="0.25">
      <c r="A29" s="9" t="str">
        <f>IF('ВОР'!A18="","",'ВОР'!A18)</f>
        <v/>
      </c>
      <c r="B29" s="8" t="str">
        <f>IF('ВОР'!A18="","",'ВОР'!K18)</f>
        <v/>
      </c>
      <c r="C29" s="9" t="str">
        <f>IF(A29="","",IF(NOT(AND(ISNUMBER(B29),B29&gt;0,ISNUMBER('ВОР'!D18),'ВОР'!D18&gt;0,'ВОР'!D18=INT('ВОР'!D18))),"уточнить",IF('ВОР'!B18="Глухой","10-01-034-"&amp;IF(B29&lt;=2,"01","02"),IF(AND(OR('ВОР'!B18="Поворотный",'ВОР'!B18="Откидной",'ВОР'!B18="Поворотно-откидной"),AND(ISNUMBER('ВОР'!C18),'ВОР'!C18&gt;=1,'ВОР'!C18&lt;=3,'ВОР'!C18=INT('ВОР'!C18))),"10-01-034-"&amp;IF('ВОР'!C18=1,IF(B29&lt;=2,"03","04"),IF('ВОР'!C18=2,IF(B29&lt;=2,"05","06"),IF(B29&lt;=2,"07","08"))),"уточнить"))))</f>
        <v/>
      </c>
      <c r="D29" s="9" t="str">
        <f>IF(A29="","",IF(OR(NOT(ISNUMBER('ВОР'!I18)),'ВОР'!I18&lt;0),"уточнить",IF('ВОР'!I18=0,"нет подоконника",IF('ВОР'!G18="Панельная","10-01-035-02",IF(AND('ВОР'!G18="Каменная",ISNUMBER('ВОР'!H18),'ВОР'!H18&gt;0),IF('ВОР'!H18&lt;=0.51,"10-01-035-01","10-01-035-03"),"уточнить")))))</f>
        <v/>
      </c>
      <c r="E29" s="9" t="str">
        <f>IF(A29="","",IF(OR(C29="уточнить",D29="уточнить"),"уточнить признаки","подбор проверяет сметчик"))</f>
        <v/>
      </c>
    </row>
    <row r="30" ht="30" customHeight="1" spans="1:5" x14ac:dyDescent="0.25">
      <c r="A30" s="9" t="str">
        <f>IF('ВОР'!A19="","",'ВОР'!A19)</f>
        <v/>
      </c>
      <c r="B30" s="8" t="str">
        <f>IF('ВОР'!A19="","",'ВОР'!K19)</f>
        <v/>
      </c>
      <c r="C30" s="9" t="str">
        <f>IF(A30="","",IF(NOT(AND(ISNUMBER(B30),B30&gt;0,ISNUMBER('ВОР'!D19),'ВОР'!D19&gt;0,'ВОР'!D19=INT('ВОР'!D19))),"уточнить",IF('ВОР'!B19="Глухой","10-01-034-"&amp;IF(B30&lt;=2,"01","02"),IF(AND(OR('ВОР'!B19="Поворотный",'ВОР'!B19="Откидной",'ВОР'!B19="Поворотно-откидной"),AND(ISNUMBER('ВОР'!C19),'ВОР'!C19&gt;=1,'ВОР'!C19&lt;=3,'ВОР'!C19=INT('ВОР'!C19))),"10-01-034-"&amp;IF('ВОР'!C19=1,IF(B30&lt;=2,"03","04"),IF('ВОР'!C19=2,IF(B30&lt;=2,"05","06"),IF(B30&lt;=2,"07","08"))),"уточнить"))))</f>
        <v/>
      </c>
      <c r="D30" s="9" t="str">
        <f>IF(A30="","",IF(OR(NOT(ISNUMBER('ВОР'!I19)),'ВОР'!I19&lt;0),"уточнить",IF('ВОР'!I19=0,"нет подоконника",IF('ВОР'!G19="Панельная","10-01-035-02",IF(AND('ВОР'!G19="Каменная",ISNUMBER('ВОР'!H19),'ВОР'!H19&gt;0),IF('ВОР'!H19&lt;=0.51,"10-01-035-01","10-01-035-03"),"уточнить")))))</f>
        <v/>
      </c>
      <c r="E30" s="9" t="str">
        <f>IF(A30="","",IF(OR(C30="уточнить",D30="уточнить"),"уточнить признаки","подбор проверяет сметчик"))</f>
        <v/>
      </c>
    </row>
    <row r="31" ht="30" customHeight="1" spans="1:5" x14ac:dyDescent="0.25">
      <c r="A31" s="9" t="str">
        <f>IF('ВОР'!A20="","",'ВОР'!A20)</f>
        <v/>
      </c>
      <c r="B31" s="8" t="str">
        <f>IF('ВОР'!A20="","",'ВОР'!K20)</f>
        <v/>
      </c>
      <c r="C31" s="9" t="str">
        <f>IF(A31="","",IF(NOT(AND(ISNUMBER(B31),B31&gt;0,ISNUMBER('ВОР'!D20),'ВОР'!D20&gt;0,'ВОР'!D20=INT('ВОР'!D20))),"уточнить",IF('ВОР'!B20="Глухой","10-01-034-"&amp;IF(B31&lt;=2,"01","02"),IF(AND(OR('ВОР'!B20="Поворотный",'ВОР'!B20="Откидной",'ВОР'!B20="Поворотно-откидной"),AND(ISNUMBER('ВОР'!C20),'ВОР'!C20&gt;=1,'ВОР'!C20&lt;=3,'ВОР'!C20=INT('ВОР'!C20))),"10-01-034-"&amp;IF('ВОР'!C20=1,IF(B31&lt;=2,"03","04"),IF('ВОР'!C20=2,IF(B31&lt;=2,"05","06"),IF(B31&lt;=2,"07","08"))),"уточнить"))))</f>
        <v/>
      </c>
      <c r="D31" s="9" t="str">
        <f>IF(A31="","",IF(OR(NOT(ISNUMBER('ВОР'!I20)),'ВОР'!I20&lt;0),"уточнить",IF('ВОР'!I20=0,"нет подоконника",IF('ВОР'!G20="Панельная","10-01-035-02",IF(AND('ВОР'!G20="Каменная",ISNUMBER('ВОР'!H20),'ВОР'!H20&gt;0),IF('ВОР'!H20&lt;=0.51,"10-01-035-01","10-01-035-03"),"уточнить")))))</f>
        <v/>
      </c>
      <c r="E31" s="9" t="str">
        <f>IF(A31="","",IF(OR(C31="уточнить",D31="уточнить"),"уточнить признаки","подбор проверяет сметчик"))</f>
        <v/>
      </c>
    </row>
  </sheetData>
  <mergeCells count="3">
    <mergeCell ref="A1:E1"/>
    <mergeCell ref="A2:E2"/>
    <mergeCell ref="A18:E18"/>
  </mergeCells>
  <conditionalFormatting sqref="A3:E31">
    <cfRule type="containsText" dxfId="1" priority="1">
      <formula>NOT(ISERROR(SEARCH("уточнить",A3)))</formula>
    </cfRule>
  </conditionalFormatting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  <hyperlink ref="E15" r:id="rId10"/>
    <hyperlink ref="E16" r:id="rId11"/>
  </hyperlinks>
  <pageMargins left="0.2" right="0.2" top="0.3" bottom="0.3" header="0.1" footer="0.1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1" customWidth="1"/>
    <col min="2" max="2" width="65" customWidth="1"/>
    <col min="3" max="4" width="18" customWidth="1"/>
    <col min="5" max="5" width="14" customWidth="1"/>
    <col min="6" max="6" width="18" customWidth="1"/>
    <col min="7" max="7" width="40" customWidth="1"/>
  </cols>
  <sheetData>
    <row r="1" ht="26" customHeight="1" spans="1:7" x14ac:dyDescent="0.25">
      <c r="A1" s="1" t="s">
        <v>74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5" ht="44" customHeight="1" spans="1:7" x14ac:dyDescent="0.25">
      <c r="A5" s="5" t="s">
        <v>35</v>
      </c>
      <c r="B5" s="5" t="s">
        <v>75</v>
      </c>
      <c r="C5" s="5" t="s">
        <v>76</v>
      </c>
      <c r="D5" s="5" t="s">
        <v>37</v>
      </c>
      <c r="E5" s="5" t="s">
        <v>77</v>
      </c>
      <c r="F5" s="5" t="s">
        <v>78</v>
      </c>
      <c r="G5" s="5" t="s">
        <v>79</v>
      </c>
    </row>
    <row r="6" ht="54" customHeight="1" spans="1:7" x14ac:dyDescent="0.25">
      <c r="A6" s="2" t="s">
        <v>40</v>
      </c>
      <c r="B6" s="2" t="s">
        <v>41</v>
      </c>
      <c r="C6" s="13">
        <f>IF(COUNTA('ВОР'!A11:A20)=0,"",IF(COUNTIF('Выбор нормы'!C22:C31,"уточнить")&gt;0,"уточнить",SUMIF('Выбор нормы'!C22:C31,A6,'ВОР'!L11:L20)))</f>
        <v>7.199999999999999</v>
      </c>
      <c r="D6" s="2" t="s">
        <v>42</v>
      </c>
      <c r="E6" s="12">
        <v>100</v>
      </c>
      <c r="F6" s="13">
        <f>IF(C6="","",IF(ISNUMBER(C6),C6/E6,"уточнить"))</f>
        <v>0.072</v>
      </c>
      <c r="G6" s="2" t="s">
        <v>80</v>
      </c>
    </row>
    <row r="7" ht="54" customHeight="1" spans="1:7" x14ac:dyDescent="0.25">
      <c r="A7" s="2" t="s">
        <v>52</v>
      </c>
      <c r="B7" s="2" t="s">
        <v>53</v>
      </c>
      <c r="C7" s="13">
        <f>IF(COUNTA('ВОР'!A11:A20)=0,"",IF(COUNTIF('Выбор нормы'!C22:C31,"уточнить")&gt;0,"уточнить",SUMIF('Выбор нормы'!C22:C31,A7,'ВОР'!L11:L20)))</f>
        <v>12</v>
      </c>
      <c r="D7" s="2" t="s">
        <v>42</v>
      </c>
      <c r="E7" s="12">
        <v>100</v>
      </c>
      <c r="F7" s="13">
        <f>IF(C7="","",IF(ISNUMBER(C7),C7/E7,"уточнить"))</f>
        <v>0.12</v>
      </c>
      <c r="G7" s="2" t="s">
        <v>80</v>
      </c>
    </row>
    <row r="8" ht="54" customHeight="1" spans="1:7" x14ac:dyDescent="0.25">
      <c r="A8" s="2" t="s">
        <v>54</v>
      </c>
      <c r="B8" s="2" t="s">
        <v>55</v>
      </c>
      <c r="C8" s="13">
        <f>IF(COUNTA('ВОР'!A11:A20)=0,"",IF(COUNTIF('Выбор нормы'!C22:C31,"уточнить")&gt;0,"уточнить",SUMIF('Выбор нормы'!C22:C31,A8,'ВОР'!L11:L20)))</f>
        <v>8.100000000000001</v>
      </c>
      <c r="D8" s="2" t="s">
        <v>42</v>
      </c>
      <c r="E8" s="12">
        <v>100</v>
      </c>
      <c r="F8" s="13">
        <f>IF(C8="","",IF(ISNUMBER(C8),C8/E8,"уточнить"))</f>
        <v>0.08100000000000002</v>
      </c>
      <c r="G8" s="2" t="s">
        <v>80</v>
      </c>
    </row>
    <row r="9" ht="54" customHeight="1" spans="1:7" x14ac:dyDescent="0.25">
      <c r="A9" s="2" t="s">
        <v>60</v>
      </c>
      <c r="B9" s="2" t="s">
        <v>61</v>
      </c>
      <c r="C9" s="13">
        <f>IF(COUNTA('ВОР'!A11:A20)=0,"",IF(COUNTIF('Выбор нормы'!D22:D31,"уточнить")&gt;0,"уточнить",SUMIF('Выбор нормы'!D22:D31,A9,'ВОР'!M11:M20)))</f>
        <v>19.099999999999998</v>
      </c>
      <c r="D9" s="2" t="s">
        <v>62</v>
      </c>
      <c r="E9" s="12">
        <v>100</v>
      </c>
      <c r="F9" s="13">
        <f>IF(C9="","",IF(ISNUMBER(C9),C9/E9,"уточнить"))</f>
        <v>0.19099999999999998</v>
      </c>
      <c r="G9" s="2" t="s">
        <v>80</v>
      </c>
    </row>
    <row r="10" ht="54" customHeight="1" spans="1:7" x14ac:dyDescent="0.25">
      <c r="A10" s="2" t="s">
        <v>81</v>
      </c>
      <c r="B10" s="2" t="s">
        <v>82</v>
      </c>
      <c r="C10" s="13">
        <f>IF(COUNTA('ВОР'!A11:A20)=0,"",IF(COUNTIF('ВОР'!N11:N20,"уточнить")&gt;0,"уточнить",SUM('ВОР'!J11:J20)))</f>
        <v>9</v>
      </c>
      <c r="D10" s="2" t="s">
        <v>83</v>
      </c>
      <c r="E10" s="12">
        <v>100</v>
      </c>
      <c r="F10" s="13">
        <f>IF(C10="","",IF(ISNUMBER(C10),C10/E10,"уточнить"))</f>
        <v>0.09</v>
      </c>
      <c r="G10" s="2" t="s">
        <v>80</v>
      </c>
    </row>
    <row r="11" ht="54" customHeight="1" spans="1:7" x14ac:dyDescent="0.25">
      <c r="A11" s="2" t="s">
        <v>45</v>
      </c>
      <c r="B11" s="2" t="s">
        <v>46</v>
      </c>
      <c r="C11" s="13">
        <f>IF(COUNTA('ВОР'!A11:A20)=0,"",IF(COUNTIF('Выбор нормы'!C22:C31,"уточнить")&gt;0,"уточнить",SUMIF('Выбор нормы'!C22:C31,A11,'ВОР'!L11:L20)))</f>
        <v>0</v>
      </c>
      <c r="D11" s="2" t="s">
        <v>42</v>
      </c>
      <c r="E11" s="12">
        <v>100</v>
      </c>
      <c r="F11" s="13" t="str">
        <f>IF(C11="","",IF(ISNUMBER(C11),C11/E11,"уточнить"))</f>
        <v/>
      </c>
      <c r="G11" s="2" t="s">
        <v>80</v>
      </c>
    </row>
    <row r="12" ht="54" customHeight="1" spans="1:7" x14ac:dyDescent="0.25">
      <c r="A12" s="2" t="s">
        <v>48</v>
      </c>
      <c r="B12" s="2" t="s">
        <v>49</v>
      </c>
      <c r="C12" s="13">
        <f>IF(COUNTA('ВОР'!A11:A20)=0,"",IF(COUNTIF('Выбор нормы'!C22:C31,"уточнить")&gt;0,"уточнить",SUMIF('Выбор нормы'!C22:C31,A12,'ВОР'!L11:L20)))</f>
        <v>0</v>
      </c>
      <c r="D12" s="2" t="s">
        <v>42</v>
      </c>
      <c r="E12" s="12">
        <v>100</v>
      </c>
      <c r="F12" s="13" t="str">
        <f>IF(C12="","",IF(ISNUMBER(C12),C12/E12,"уточнить"))</f>
        <v/>
      </c>
      <c r="G12" s="2" t="s">
        <v>80</v>
      </c>
    </row>
    <row r="13" ht="54" customHeight="1" spans="1:7" x14ac:dyDescent="0.25">
      <c r="A13" s="2" t="s">
        <v>50</v>
      </c>
      <c r="B13" s="2" t="s">
        <v>51</v>
      </c>
      <c r="C13" s="13">
        <f>IF(COUNTA('ВОР'!A11:A20)=0,"",IF(COUNTIF('Выбор нормы'!C22:C31,"уточнить")&gt;0,"уточнить",SUMIF('Выбор нормы'!C22:C31,A13,'ВОР'!L11:L20)))</f>
        <v>0</v>
      </c>
      <c r="D13" s="2" t="s">
        <v>42</v>
      </c>
      <c r="E13" s="12">
        <v>100</v>
      </c>
      <c r="F13" s="13" t="str">
        <f>IF(C13="","",IF(ISNUMBER(C13),C13/E13,"уточнить"))</f>
        <v/>
      </c>
      <c r="G13" s="2" t="s">
        <v>80</v>
      </c>
    </row>
    <row r="14" ht="54" customHeight="1" spans="1:7" x14ac:dyDescent="0.25">
      <c r="A14" s="2" t="s">
        <v>56</v>
      </c>
      <c r="B14" s="2" t="s">
        <v>57</v>
      </c>
      <c r="C14" s="13">
        <f>IF(COUNTA('ВОР'!A11:A20)=0,"",IF(COUNTIF('Выбор нормы'!C22:C31,"уточнить")&gt;0,"уточнить",SUMIF('Выбор нормы'!C22:C31,A14,'ВОР'!L11:L20)))</f>
        <v>0</v>
      </c>
      <c r="D14" s="2" t="s">
        <v>42</v>
      </c>
      <c r="E14" s="12">
        <v>100</v>
      </c>
      <c r="F14" s="13" t="str">
        <f>IF(C14="","",IF(ISNUMBER(C14),C14/E14,"уточнить"))</f>
        <v/>
      </c>
      <c r="G14" s="2" t="s">
        <v>80</v>
      </c>
    </row>
    <row r="15" ht="54" customHeight="1" spans="1:7" x14ac:dyDescent="0.25">
      <c r="A15" s="2" t="s">
        <v>58</v>
      </c>
      <c r="B15" s="2" t="s">
        <v>59</v>
      </c>
      <c r="C15" s="13">
        <f>IF(COUNTA('ВОР'!A11:A20)=0,"",IF(COUNTIF('Выбор нормы'!C22:C31,"уточнить")&gt;0,"уточнить",SUMIF('Выбор нормы'!C22:C31,A15,'ВОР'!L11:L20)))</f>
        <v>0</v>
      </c>
      <c r="D15" s="2" t="s">
        <v>42</v>
      </c>
      <c r="E15" s="12">
        <v>100</v>
      </c>
      <c r="F15" s="13" t="str">
        <f>IF(C15="","",IF(ISNUMBER(C15),C15/E15,"уточнить"))</f>
        <v/>
      </c>
      <c r="G15" s="2" t="s">
        <v>80</v>
      </c>
    </row>
    <row r="16" ht="54" customHeight="1" spans="1:7" x14ac:dyDescent="0.25">
      <c r="A16" s="2" t="s">
        <v>64</v>
      </c>
      <c r="B16" s="2" t="s">
        <v>65</v>
      </c>
      <c r="C16" s="13">
        <f>IF(COUNTA('ВОР'!A11:A20)=0,"",IF(COUNTIF('Выбор нормы'!D22:D31,"уточнить")&gt;0,"уточнить",SUMIF('Выбор нормы'!D22:D31,A16,'ВОР'!M11:M20)))</f>
        <v>0</v>
      </c>
      <c r="D16" s="2" t="s">
        <v>62</v>
      </c>
      <c r="E16" s="12">
        <v>100</v>
      </c>
      <c r="F16" s="13" t="str">
        <f>IF(C16="","",IF(ISNUMBER(C16),C16/E16,"уточнить"))</f>
        <v/>
      </c>
      <c r="G16" s="2" t="s">
        <v>80</v>
      </c>
    </row>
    <row r="17" ht="54" customHeight="1" spans="1:7" x14ac:dyDescent="0.25">
      <c r="A17" s="2" t="s">
        <v>67</v>
      </c>
      <c r="B17" s="2" t="s">
        <v>68</v>
      </c>
      <c r="C17" s="13">
        <f>IF(COUNTA('ВОР'!A11:A20)=0,"",IF(COUNTIF('Выбор нормы'!D22:D31,"уточнить")&gt;0,"уточнить",SUMIF('Выбор нормы'!D22:D31,A17,'ВОР'!M11:M20)))</f>
        <v>0</v>
      </c>
      <c r="D17" s="2" t="s">
        <v>62</v>
      </c>
      <c r="E17" s="12">
        <v>100</v>
      </c>
      <c r="F17" s="13" t="str">
        <f>IF(C17="","",IF(ISNUMBER(C17),C17/E17,"уточнить"))</f>
        <v/>
      </c>
      <c r="G17" s="2" t="s">
        <v>80</v>
      </c>
    </row>
    <row r="20" ht="30" customHeight="1" spans="1:3" x14ac:dyDescent="0.25">
      <c r="A20" s="2" t="s">
        <v>84</v>
      </c>
      <c r="B20" s="2"/>
      <c r="C20" s="9">
        <f>IF(COUNTA('ВОР'!A11:A20)=0,"",IF(COUNTIF('Выбор нормы'!C22:C31,"уточнить")&gt;0,"уточнить",SUM(C6:C8,C11:C15)))</f>
        <v>27.3</v>
      </c>
    </row>
    <row r="21" ht="30" customHeight="1" spans="1:3" x14ac:dyDescent="0.25">
      <c r="A21" s="2" t="s">
        <v>85</v>
      </c>
      <c r="B21" s="2"/>
      <c r="C21" s="9">
        <f>'ВОР'!D22</f>
        <v>13</v>
      </c>
    </row>
    <row r="23" ht="30" customHeight="1" spans="1:7" x14ac:dyDescent="0.25">
      <c r="A23" s="2" t="s">
        <v>86</v>
      </c>
      <c r="B23" s="2"/>
      <c r="C23" s="2"/>
      <c r="D23" s="2"/>
      <c r="E23" s="2"/>
      <c r="F23" s="2"/>
      <c r="G23" s="2"/>
    </row>
    <row r="24" ht="30" customHeight="1" spans="1:7" x14ac:dyDescent="0.25">
      <c r="A24" s="2" t="s">
        <v>87</v>
      </c>
      <c r="B24" s="2"/>
      <c r="C24" s="2"/>
      <c r="D24" s="2"/>
      <c r="E24" s="2"/>
      <c r="F24" s="2"/>
      <c r="G24" s="2"/>
    </row>
  </sheetData>
  <mergeCells count="4">
    <mergeCell ref="A1:G1"/>
    <mergeCell ref="A2:G2"/>
    <mergeCell ref="A23:G23"/>
    <mergeCell ref="A24:G24"/>
  </mergeCells>
  <conditionalFormatting sqref="A3:G24">
    <cfRule type="containsText" dxfId="2" priority="1">
      <formula>NOT(ISERROR(SEARCH("уточнить",A3)))</formula>
    </cfRule>
  </conditionalFormatting>
  <pageMargins left="0.2" right="0.2" top="0.3" bottom="0.3" header="0.1" footer="0.1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1" customWidth="1"/>
    <col min="2" max="2" width="24" customWidth="1"/>
    <col min="3" max="3" width="52" customWidth="1"/>
    <col min="4" max="4" width="14" customWidth="1"/>
    <col min="5" max="6" width="15" customWidth="1"/>
    <col min="7" max="7" width="18" customWidth="1"/>
    <col min="8" max="8" width="16" customWidth="1"/>
    <col min="9" max="9" width="20" customWidth="1"/>
    <col min="10" max="10" width="25" customWidth="1"/>
    <col min="11" max="11" width="23" customWidth="1"/>
  </cols>
  <sheetData>
    <row r="1" ht="26" customHeight="1" spans="1:11" x14ac:dyDescent="0.25">
      <c r="A1" s="1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5" ht="44" customHeight="1" spans="1:11" x14ac:dyDescent="0.25">
      <c r="A5" s="5" t="s">
        <v>89</v>
      </c>
      <c r="B5" s="5" t="s">
        <v>90</v>
      </c>
      <c r="C5" s="5" t="s">
        <v>91</v>
      </c>
      <c r="D5" s="5" t="s">
        <v>92</v>
      </c>
      <c r="E5" s="5" t="s">
        <v>93</v>
      </c>
      <c r="F5" s="5" t="s">
        <v>94</v>
      </c>
      <c r="G5" s="5" t="s">
        <v>95</v>
      </c>
      <c r="H5" s="5" t="s">
        <v>96</v>
      </c>
      <c r="I5" s="5" t="s">
        <v>97</v>
      </c>
      <c r="J5" s="5" t="s">
        <v>98</v>
      </c>
      <c r="K5" s="5" t="s">
        <v>99</v>
      </c>
    </row>
    <row r="6" ht="42" customHeight="1" spans="1:11" x14ac:dyDescent="0.25">
      <c r="A6" s="2" t="s">
        <v>40</v>
      </c>
      <c r="B6" s="2" t="s">
        <v>100</v>
      </c>
      <c r="C6" s="2" t="s">
        <v>101</v>
      </c>
      <c r="D6" s="2" t="s">
        <v>102</v>
      </c>
      <c r="E6" s="14">
        <v>69</v>
      </c>
      <c r="F6" s="14">
        <f>IF('Объёмы'!F6="","",'Объёмы'!F6)</f>
        <v>0.072</v>
      </c>
      <c r="G6" s="14">
        <f>IF(F6="","",IF(ISNUMBER(F6),E6*F6,"уточнить"))</f>
        <v>4.968</v>
      </c>
      <c r="H6" s="12">
        <v>1</v>
      </c>
      <c r="I6" s="14">
        <f>IF(G6="","",IF(ISNUMBER(G6),G6*H6,"уточнить"))</f>
        <v>4.968</v>
      </c>
      <c r="J6" s="2" t="s">
        <v>103</v>
      </c>
      <c r="K6" s="2" t="s">
        <v>104</v>
      </c>
    </row>
    <row r="7" ht="42" customHeight="1" spans="1:11" x14ac:dyDescent="0.25">
      <c r="A7" s="2" t="s">
        <v>40</v>
      </c>
      <c r="B7" s="2" t="s">
        <v>105</v>
      </c>
      <c r="C7" s="2" t="s">
        <v>106</v>
      </c>
      <c r="D7" s="2" t="s">
        <v>107</v>
      </c>
      <c r="E7" s="14">
        <v>418</v>
      </c>
      <c r="F7" s="14">
        <f>IF('Объёмы'!F6="","",'Объёмы'!F6)</f>
        <v>0.072</v>
      </c>
      <c r="G7" s="14">
        <f>IF(F7="","",IF(ISNUMBER(F7),E7*F7,"уточнить"))</f>
        <v>30.095999999999997</v>
      </c>
      <c r="H7" s="12">
        <v>1</v>
      </c>
      <c r="I7" s="14">
        <f>IF(G7="","",IF(ISNUMBER(G7),G7*H7,"уточнить"))</f>
        <v>30.095999999999997</v>
      </c>
      <c r="J7" s="2" t="s">
        <v>103</v>
      </c>
      <c r="K7" s="2" t="s">
        <v>104</v>
      </c>
    </row>
    <row r="8" ht="42" customHeight="1" spans="1:11" x14ac:dyDescent="0.25">
      <c r="A8" s="2" t="s">
        <v>40</v>
      </c>
      <c r="B8" s="2" t="s">
        <v>108</v>
      </c>
      <c r="C8" s="2" t="s">
        <v>109</v>
      </c>
      <c r="D8" s="2" t="s">
        <v>110</v>
      </c>
      <c r="E8" s="14">
        <v>21.4</v>
      </c>
      <c r="F8" s="14">
        <f>IF('Объёмы'!F6="","",'Объёмы'!F6)</f>
        <v>0.072</v>
      </c>
      <c r="G8" s="14">
        <f>IF(F8="","",IF(ISNUMBER(F8),E8*F8,"уточнить"))</f>
        <v>1.5407999999999997</v>
      </c>
      <c r="H8" s="12">
        <v>10</v>
      </c>
      <c r="I8" s="14">
        <f>IF(G8="","",IF(ISNUMBER(G8),G8*H8,"уточнить"))</f>
        <v>15.407999999999998</v>
      </c>
      <c r="J8" s="2" t="s">
        <v>103</v>
      </c>
      <c r="K8" s="2" t="s">
        <v>104</v>
      </c>
    </row>
    <row r="9" ht="42" customHeight="1" spans="1:11" x14ac:dyDescent="0.25">
      <c r="A9" s="2" t="s">
        <v>40</v>
      </c>
      <c r="B9" s="2" t="s">
        <v>111</v>
      </c>
      <c r="C9" s="2" t="s">
        <v>112</v>
      </c>
      <c r="D9" s="2" t="s">
        <v>113</v>
      </c>
      <c r="E9" s="14">
        <v>30.6</v>
      </c>
      <c r="F9" s="14">
        <f>IF('Объёмы'!F6="","",'Объёмы'!F6)</f>
        <v>0.072</v>
      </c>
      <c r="G9" s="14">
        <f>IF(F9="","",IF(ISNUMBER(F9),E9*F9,"уточнить"))</f>
        <v>2.2032</v>
      </c>
      <c r="H9" s="12">
        <v>10</v>
      </c>
      <c r="I9" s="14">
        <f>IF(G9="","",IF(ISNUMBER(G9),G9*H9,"уточнить"))</f>
        <v>22.031999999999996</v>
      </c>
      <c r="J9" s="2" t="s">
        <v>103</v>
      </c>
      <c r="K9" s="2" t="s">
        <v>104</v>
      </c>
    </row>
    <row r="10" ht="42" customHeight="1" spans="1:11" x14ac:dyDescent="0.25">
      <c r="A10" s="2" t="s">
        <v>40</v>
      </c>
      <c r="B10" s="2" t="s">
        <v>114</v>
      </c>
      <c r="C10" s="2" t="s">
        <v>115</v>
      </c>
      <c r="D10" s="2" t="s">
        <v>116</v>
      </c>
      <c r="E10" s="14">
        <v>100</v>
      </c>
      <c r="F10" s="14">
        <f>IF('Объёмы'!F6="","",'Объёмы'!F6)</f>
        <v>0.072</v>
      </c>
      <c r="G10" s="14">
        <f>IF(F10="","",IF(ISNUMBER(F10),E10*F10,"уточнить"))</f>
        <v>7.199999999999999</v>
      </c>
      <c r="H10" s="12">
        <v>1</v>
      </c>
      <c r="I10" s="14">
        <f>IF(G10="","",IF(ISNUMBER(G10),G10*H10,"уточнить"))</f>
        <v>7.199999999999999</v>
      </c>
      <c r="J10" s="2" t="s">
        <v>117</v>
      </c>
      <c r="K10" s="2" t="s">
        <v>104</v>
      </c>
    </row>
    <row r="11" ht="42" customHeight="1" spans="1:11" x14ac:dyDescent="0.25">
      <c r="A11" s="2" t="s">
        <v>45</v>
      </c>
      <c r="B11" s="2" t="s">
        <v>100</v>
      </c>
      <c r="C11" s="2" t="s">
        <v>101</v>
      </c>
      <c r="D11" s="2" t="s">
        <v>102</v>
      </c>
      <c r="E11" s="14">
        <v>49.5</v>
      </c>
      <c r="F11" s="14" t="str">
        <f>IF('Объёмы'!F11="","",'Объёмы'!F11)</f>
        <v/>
      </c>
      <c r="G11" s="14" t="str">
        <f>IF(F11="","",IF(ISNUMBER(F11),E11*F11,"уточнить"))</f>
        <v/>
      </c>
      <c r="H11" s="12">
        <v>1</v>
      </c>
      <c r="I11" s="14" t="str">
        <f>IF(G11="","",IF(ISNUMBER(G11),G11*H11,"уточнить"))</f>
        <v/>
      </c>
      <c r="J11" s="2" t="s">
        <v>103</v>
      </c>
      <c r="K11" s="2" t="s">
        <v>104</v>
      </c>
    </row>
    <row r="12" ht="42" customHeight="1" spans="1:11" x14ac:dyDescent="0.25">
      <c r="A12" s="2" t="s">
        <v>45</v>
      </c>
      <c r="B12" s="2" t="s">
        <v>105</v>
      </c>
      <c r="C12" s="2" t="s">
        <v>106</v>
      </c>
      <c r="D12" s="2" t="s">
        <v>107</v>
      </c>
      <c r="E12" s="14">
        <v>280</v>
      </c>
      <c r="F12" s="14" t="str">
        <f>IF('Объёмы'!F11="","",'Объёмы'!F11)</f>
        <v/>
      </c>
      <c r="G12" s="14" t="str">
        <f>IF(F12="","",IF(ISNUMBER(F12),E12*F12,"уточнить"))</f>
        <v/>
      </c>
      <c r="H12" s="12">
        <v>1</v>
      </c>
      <c r="I12" s="14" t="str">
        <f>IF(G12="","",IF(ISNUMBER(G12),G12*H12,"уточнить"))</f>
        <v/>
      </c>
      <c r="J12" s="2" t="s">
        <v>103</v>
      </c>
      <c r="K12" s="2" t="s">
        <v>104</v>
      </c>
    </row>
    <row r="13" ht="42" customHeight="1" spans="1:11" x14ac:dyDescent="0.25">
      <c r="A13" s="2" t="s">
        <v>45</v>
      </c>
      <c r="B13" s="2" t="s">
        <v>108</v>
      </c>
      <c r="C13" s="2" t="s">
        <v>109</v>
      </c>
      <c r="D13" s="2" t="s">
        <v>110</v>
      </c>
      <c r="E13" s="14">
        <v>15</v>
      </c>
      <c r="F13" s="14" t="str">
        <f>IF('Объёмы'!F11="","",'Объёмы'!F11)</f>
        <v/>
      </c>
      <c r="G13" s="14" t="str">
        <f>IF(F13="","",IF(ISNUMBER(F13),E13*F13,"уточнить"))</f>
        <v/>
      </c>
      <c r="H13" s="12">
        <v>10</v>
      </c>
      <c r="I13" s="14" t="str">
        <f>IF(G13="","",IF(ISNUMBER(G13),G13*H13,"уточнить"))</f>
        <v/>
      </c>
      <c r="J13" s="2" t="s">
        <v>103</v>
      </c>
      <c r="K13" s="2" t="s">
        <v>104</v>
      </c>
    </row>
    <row r="14" ht="42" customHeight="1" spans="1:11" x14ac:dyDescent="0.25">
      <c r="A14" s="2" t="s">
        <v>45</v>
      </c>
      <c r="B14" s="2" t="s">
        <v>111</v>
      </c>
      <c r="C14" s="2" t="s">
        <v>112</v>
      </c>
      <c r="D14" s="2" t="s">
        <v>113</v>
      </c>
      <c r="E14" s="14">
        <v>30</v>
      </c>
      <c r="F14" s="14" t="str">
        <f>IF('Объёмы'!F11="","",'Объёмы'!F11)</f>
        <v/>
      </c>
      <c r="G14" s="14" t="str">
        <f>IF(F14="","",IF(ISNUMBER(F14),E14*F14,"уточнить"))</f>
        <v/>
      </c>
      <c r="H14" s="12">
        <v>10</v>
      </c>
      <c r="I14" s="14" t="str">
        <f>IF(G14="","",IF(ISNUMBER(G14),G14*H14,"уточнить"))</f>
        <v/>
      </c>
      <c r="J14" s="2" t="s">
        <v>103</v>
      </c>
      <c r="K14" s="2" t="s">
        <v>104</v>
      </c>
    </row>
    <row r="15" ht="42" customHeight="1" spans="1:11" x14ac:dyDescent="0.25">
      <c r="A15" s="2" t="s">
        <v>45</v>
      </c>
      <c r="B15" s="2" t="s">
        <v>114</v>
      </c>
      <c r="C15" s="2" t="s">
        <v>115</v>
      </c>
      <c r="D15" s="2" t="s">
        <v>116</v>
      </c>
      <c r="E15" s="14">
        <v>100</v>
      </c>
      <c r="F15" s="14" t="str">
        <f>IF('Объёмы'!F11="","",'Объёмы'!F11)</f>
        <v/>
      </c>
      <c r="G15" s="14" t="str">
        <f>IF(F15="","",IF(ISNUMBER(F15),E15*F15,"уточнить"))</f>
        <v/>
      </c>
      <c r="H15" s="12">
        <v>1</v>
      </c>
      <c r="I15" s="14" t="str">
        <f>IF(G15="","",IF(ISNUMBER(G15),G15*H15,"уточнить"))</f>
        <v/>
      </c>
      <c r="J15" s="2" t="s">
        <v>117</v>
      </c>
      <c r="K15" s="2" t="s">
        <v>104</v>
      </c>
    </row>
    <row r="16" ht="42" customHeight="1" spans="1:11" x14ac:dyDescent="0.25">
      <c r="A16" s="2" t="s">
        <v>48</v>
      </c>
      <c r="B16" s="2" t="s">
        <v>100</v>
      </c>
      <c r="C16" s="2" t="s">
        <v>101</v>
      </c>
      <c r="D16" s="2" t="s">
        <v>102</v>
      </c>
      <c r="E16" s="14">
        <v>85.5</v>
      </c>
      <c r="F16" s="14" t="str">
        <f>IF('Объёмы'!F12="","",'Объёмы'!F12)</f>
        <v/>
      </c>
      <c r="G16" s="14" t="str">
        <f>IF(F16="","",IF(ISNUMBER(F16),E16*F16,"уточнить"))</f>
        <v/>
      </c>
      <c r="H16" s="12">
        <v>1</v>
      </c>
      <c r="I16" s="14" t="str">
        <f>IF(G16="","",IF(ISNUMBER(G16),G16*H16,"уточнить"))</f>
        <v/>
      </c>
      <c r="J16" s="2" t="s">
        <v>103</v>
      </c>
      <c r="K16" s="2" t="s">
        <v>104</v>
      </c>
    </row>
    <row r="17" ht="42" customHeight="1" spans="1:11" x14ac:dyDescent="0.25">
      <c r="A17" s="2" t="s">
        <v>48</v>
      </c>
      <c r="B17" s="2" t="s">
        <v>105</v>
      </c>
      <c r="C17" s="2" t="s">
        <v>106</v>
      </c>
      <c r="D17" s="2" t="s">
        <v>107</v>
      </c>
      <c r="E17" s="14">
        <v>496</v>
      </c>
      <c r="F17" s="14" t="str">
        <f>IF('Объёмы'!F12="","",'Объёмы'!F12)</f>
        <v/>
      </c>
      <c r="G17" s="14" t="str">
        <f>IF(F17="","",IF(ISNUMBER(F17),E17*F17,"уточнить"))</f>
        <v/>
      </c>
      <c r="H17" s="12">
        <v>1</v>
      </c>
      <c r="I17" s="14" t="str">
        <f>IF(G17="","",IF(ISNUMBER(G17),G17*H17,"уточнить"))</f>
        <v/>
      </c>
      <c r="J17" s="2" t="s">
        <v>103</v>
      </c>
      <c r="K17" s="2" t="s">
        <v>104</v>
      </c>
    </row>
    <row r="18" ht="42" customHeight="1" spans="1:11" x14ac:dyDescent="0.25">
      <c r="A18" s="2" t="s">
        <v>48</v>
      </c>
      <c r="B18" s="2" t="s">
        <v>108</v>
      </c>
      <c r="C18" s="2" t="s">
        <v>109</v>
      </c>
      <c r="D18" s="2" t="s">
        <v>110</v>
      </c>
      <c r="E18" s="14">
        <v>27.1</v>
      </c>
      <c r="F18" s="14" t="str">
        <f>IF('Объёмы'!F12="","",'Объёмы'!F12)</f>
        <v/>
      </c>
      <c r="G18" s="14" t="str">
        <f>IF(F18="","",IF(ISNUMBER(F18),E18*F18,"уточнить"))</f>
        <v/>
      </c>
      <c r="H18" s="12">
        <v>10</v>
      </c>
      <c r="I18" s="14" t="str">
        <f>IF(G18="","",IF(ISNUMBER(G18),G18*H18,"уточнить"))</f>
        <v/>
      </c>
      <c r="J18" s="2" t="s">
        <v>103</v>
      </c>
      <c r="K18" s="2" t="s">
        <v>104</v>
      </c>
    </row>
    <row r="19" ht="42" customHeight="1" spans="1:11" x14ac:dyDescent="0.25">
      <c r="A19" s="2" t="s">
        <v>48</v>
      </c>
      <c r="B19" s="2" t="s">
        <v>111</v>
      </c>
      <c r="C19" s="2" t="s">
        <v>112</v>
      </c>
      <c r="D19" s="2" t="s">
        <v>113</v>
      </c>
      <c r="E19" s="14">
        <v>71.4</v>
      </c>
      <c r="F19" s="14" t="str">
        <f>IF('Объёмы'!F12="","",'Объёмы'!F12)</f>
        <v/>
      </c>
      <c r="G19" s="14" t="str">
        <f>IF(F19="","",IF(ISNUMBER(F19),E19*F19,"уточнить"))</f>
        <v/>
      </c>
      <c r="H19" s="12">
        <v>10</v>
      </c>
      <c r="I19" s="14" t="str">
        <f>IF(G19="","",IF(ISNUMBER(G19),G19*H19,"уточнить"))</f>
        <v/>
      </c>
      <c r="J19" s="2" t="s">
        <v>103</v>
      </c>
      <c r="K19" s="2" t="s">
        <v>104</v>
      </c>
    </row>
    <row r="20" ht="42" customHeight="1" spans="1:11" x14ac:dyDescent="0.25">
      <c r="A20" s="2" t="s">
        <v>48</v>
      </c>
      <c r="B20" s="2" t="s">
        <v>114</v>
      </c>
      <c r="C20" s="2" t="s">
        <v>115</v>
      </c>
      <c r="D20" s="2" t="s">
        <v>116</v>
      </c>
      <c r="E20" s="14">
        <v>100</v>
      </c>
      <c r="F20" s="14" t="str">
        <f>IF('Объёмы'!F12="","",'Объёмы'!F12)</f>
        <v/>
      </c>
      <c r="G20" s="14" t="str">
        <f>IF(F20="","",IF(ISNUMBER(F20),E20*F20,"уточнить"))</f>
        <v/>
      </c>
      <c r="H20" s="12">
        <v>1</v>
      </c>
      <c r="I20" s="14" t="str">
        <f>IF(G20="","",IF(ISNUMBER(G20),G20*H20,"уточнить"))</f>
        <v/>
      </c>
      <c r="J20" s="2" t="s">
        <v>117</v>
      </c>
      <c r="K20" s="2" t="s">
        <v>104</v>
      </c>
    </row>
    <row r="21" ht="42" customHeight="1" spans="1:11" x14ac:dyDescent="0.25">
      <c r="A21" s="2" t="s">
        <v>50</v>
      </c>
      <c r="B21" s="2" t="s">
        <v>100</v>
      </c>
      <c r="C21" s="2" t="s">
        <v>101</v>
      </c>
      <c r="D21" s="2" t="s">
        <v>102</v>
      </c>
      <c r="E21" s="14">
        <v>57</v>
      </c>
      <c r="F21" s="14" t="str">
        <f>IF('Объёмы'!F13="","",'Объёмы'!F13)</f>
        <v/>
      </c>
      <c r="G21" s="14" t="str">
        <f>IF(F21="","",IF(ISNUMBER(F21),E21*F21,"уточнить"))</f>
        <v/>
      </c>
      <c r="H21" s="12">
        <v>1</v>
      </c>
      <c r="I21" s="14" t="str">
        <f>IF(G21="","",IF(ISNUMBER(G21),G21*H21,"уточнить"))</f>
        <v/>
      </c>
      <c r="J21" s="2" t="s">
        <v>103</v>
      </c>
      <c r="K21" s="2" t="s">
        <v>104</v>
      </c>
    </row>
    <row r="22" ht="42" customHeight="1" spans="1:11" x14ac:dyDescent="0.25">
      <c r="A22" s="2" t="s">
        <v>50</v>
      </c>
      <c r="B22" s="2" t="s">
        <v>105</v>
      </c>
      <c r="C22" s="2" t="s">
        <v>106</v>
      </c>
      <c r="D22" s="2" t="s">
        <v>107</v>
      </c>
      <c r="E22" s="14">
        <v>390</v>
      </c>
      <c r="F22" s="14" t="str">
        <f>IF('Объёмы'!F13="","",'Объёмы'!F13)</f>
        <v/>
      </c>
      <c r="G22" s="14" t="str">
        <f>IF(F22="","",IF(ISNUMBER(F22),E22*F22,"уточнить"))</f>
        <v/>
      </c>
      <c r="H22" s="12">
        <v>1</v>
      </c>
      <c r="I22" s="14" t="str">
        <f>IF(G22="","",IF(ISNUMBER(G22),G22*H22,"уточнить"))</f>
        <v/>
      </c>
      <c r="J22" s="2" t="s">
        <v>103</v>
      </c>
      <c r="K22" s="2" t="s">
        <v>104</v>
      </c>
    </row>
    <row r="23" ht="42" customHeight="1" spans="1:11" x14ac:dyDescent="0.25">
      <c r="A23" s="2" t="s">
        <v>50</v>
      </c>
      <c r="B23" s="2" t="s">
        <v>108</v>
      </c>
      <c r="C23" s="2" t="s">
        <v>109</v>
      </c>
      <c r="D23" s="2" t="s">
        <v>110</v>
      </c>
      <c r="E23" s="14">
        <v>20</v>
      </c>
      <c r="F23" s="14" t="str">
        <f>IF('Объёмы'!F13="","",'Объёмы'!F13)</f>
        <v/>
      </c>
      <c r="G23" s="14" t="str">
        <f>IF(F23="","",IF(ISNUMBER(F23),E23*F23,"уточнить"))</f>
        <v/>
      </c>
      <c r="H23" s="12">
        <v>10</v>
      </c>
      <c r="I23" s="14" t="str">
        <f>IF(G23="","",IF(ISNUMBER(G23),G23*H23,"уточнить"))</f>
        <v/>
      </c>
      <c r="J23" s="2" t="s">
        <v>103</v>
      </c>
      <c r="K23" s="2" t="s">
        <v>104</v>
      </c>
    </row>
    <row r="24" ht="42" customHeight="1" spans="1:11" x14ac:dyDescent="0.25">
      <c r="A24" s="2" t="s">
        <v>50</v>
      </c>
      <c r="B24" s="2" t="s">
        <v>111</v>
      </c>
      <c r="C24" s="2" t="s">
        <v>112</v>
      </c>
      <c r="D24" s="2" t="s">
        <v>113</v>
      </c>
      <c r="E24" s="14">
        <v>47.6</v>
      </c>
      <c r="F24" s="14" t="str">
        <f>IF('Объёмы'!F13="","",'Объёмы'!F13)</f>
        <v/>
      </c>
      <c r="G24" s="14" t="str">
        <f>IF(F24="","",IF(ISNUMBER(F24),E24*F24,"уточнить"))</f>
        <v/>
      </c>
      <c r="H24" s="12">
        <v>10</v>
      </c>
      <c r="I24" s="14" t="str">
        <f>IF(G24="","",IF(ISNUMBER(G24),G24*H24,"уточнить"))</f>
        <v/>
      </c>
      <c r="J24" s="2" t="s">
        <v>103</v>
      </c>
      <c r="K24" s="2" t="s">
        <v>104</v>
      </c>
    </row>
    <row r="25" ht="42" customHeight="1" spans="1:11" x14ac:dyDescent="0.25">
      <c r="A25" s="2" t="s">
        <v>50</v>
      </c>
      <c r="B25" s="2" t="s">
        <v>114</v>
      </c>
      <c r="C25" s="2" t="s">
        <v>115</v>
      </c>
      <c r="D25" s="2" t="s">
        <v>116</v>
      </c>
      <c r="E25" s="14">
        <v>100</v>
      </c>
      <c r="F25" s="14" t="str">
        <f>IF('Объёмы'!F13="","",'Объёмы'!F13)</f>
        <v/>
      </c>
      <c r="G25" s="14" t="str">
        <f>IF(F25="","",IF(ISNUMBER(F25),E25*F25,"уточнить"))</f>
        <v/>
      </c>
      <c r="H25" s="12">
        <v>1</v>
      </c>
      <c r="I25" s="14" t="str">
        <f>IF(G25="","",IF(ISNUMBER(G25),G25*H25,"уточнить"))</f>
        <v/>
      </c>
      <c r="J25" s="2" t="s">
        <v>117</v>
      </c>
      <c r="K25" s="2" t="s">
        <v>104</v>
      </c>
    </row>
    <row r="26" ht="42" customHeight="1" spans="1:11" x14ac:dyDescent="0.25">
      <c r="A26" s="2" t="s">
        <v>52</v>
      </c>
      <c r="B26" s="2" t="s">
        <v>100</v>
      </c>
      <c r="C26" s="2" t="s">
        <v>101</v>
      </c>
      <c r="D26" s="2" t="s">
        <v>102</v>
      </c>
      <c r="E26" s="14">
        <v>69</v>
      </c>
      <c r="F26" s="14">
        <f>IF('Объёмы'!F7="","",'Объёмы'!F7)</f>
        <v>0.12</v>
      </c>
      <c r="G26" s="14">
        <f>IF(F26="","",IF(ISNUMBER(F26),E26*F26,"уточнить"))</f>
        <v>8.28</v>
      </c>
      <c r="H26" s="12">
        <v>1</v>
      </c>
      <c r="I26" s="14">
        <f>IF(G26="","",IF(ISNUMBER(G26),G26*H26,"уточнить"))</f>
        <v>8.28</v>
      </c>
      <c r="J26" s="2" t="s">
        <v>103</v>
      </c>
      <c r="K26" s="2" t="s">
        <v>104</v>
      </c>
    </row>
    <row r="27" ht="42" customHeight="1" spans="1:11" x14ac:dyDescent="0.25">
      <c r="A27" s="2" t="s">
        <v>52</v>
      </c>
      <c r="B27" s="2" t="s">
        <v>105</v>
      </c>
      <c r="C27" s="2" t="s">
        <v>106</v>
      </c>
      <c r="D27" s="2" t="s">
        <v>107</v>
      </c>
      <c r="E27" s="14">
        <v>418</v>
      </c>
      <c r="F27" s="14">
        <f>IF('Объёмы'!F7="","",'Объёмы'!F7)</f>
        <v>0.12</v>
      </c>
      <c r="G27" s="14">
        <f>IF(F27="","",IF(ISNUMBER(F27),E27*F27,"уточнить"))</f>
        <v>50.16</v>
      </c>
      <c r="H27" s="12">
        <v>1</v>
      </c>
      <c r="I27" s="14">
        <f>IF(G27="","",IF(ISNUMBER(G27),G27*H27,"уточнить"))</f>
        <v>50.16</v>
      </c>
      <c r="J27" s="2" t="s">
        <v>103</v>
      </c>
      <c r="K27" s="2" t="s">
        <v>104</v>
      </c>
    </row>
    <row r="28" ht="42" customHeight="1" spans="1:11" x14ac:dyDescent="0.25">
      <c r="A28" s="2" t="s">
        <v>52</v>
      </c>
      <c r="B28" s="2" t="s">
        <v>108</v>
      </c>
      <c r="C28" s="2" t="s">
        <v>109</v>
      </c>
      <c r="D28" s="2" t="s">
        <v>110</v>
      </c>
      <c r="E28" s="14">
        <v>20.7</v>
      </c>
      <c r="F28" s="14">
        <f>IF('Объёмы'!F7="","",'Объёмы'!F7)</f>
        <v>0.12</v>
      </c>
      <c r="G28" s="14">
        <f>IF(F28="","",IF(ISNUMBER(F28),E28*F28,"уточнить"))</f>
        <v>2.484</v>
      </c>
      <c r="H28" s="12">
        <v>10</v>
      </c>
      <c r="I28" s="14">
        <f>IF(G28="","",IF(ISNUMBER(G28),G28*H28,"уточнить"))</f>
        <v>24.84</v>
      </c>
      <c r="J28" s="2" t="s">
        <v>103</v>
      </c>
      <c r="K28" s="2" t="s">
        <v>104</v>
      </c>
    </row>
    <row r="29" ht="42" customHeight="1" spans="1:11" x14ac:dyDescent="0.25">
      <c r="A29" s="2" t="s">
        <v>52</v>
      </c>
      <c r="B29" s="2" t="s">
        <v>111</v>
      </c>
      <c r="C29" s="2" t="s">
        <v>112</v>
      </c>
      <c r="D29" s="2" t="s">
        <v>113</v>
      </c>
      <c r="E29" s="14">
        <v>60.6</v>
      </c>
      <c r="F29" s="14">
        <f>IF('Объёмы'!F7="","",'Объёмы'!F7)</f>
        <v>0.12</v>
      </c>
      <c r="G29" s="14">
        <f>IF(F29="","",IF(ISNUMBER(F29),E29*F29,"уточнить"))</f>
        <v>7.272</v>
      </c>
      <c r="H29" s="12">
        <v>10</v>
      </c>
      <c r="I29" s="14">
        <f>IF(G29="","",IF(ISNUMBER(G29),G29*H29,"уточнить"))</f>
        <v>72.72</v>
      </c>
      <c r="J29" s="2" t="s">
        <v>103</v>
      </c>
      <c r="K29" s="2" t="s">
        <v>104</v>
      </c>
    </row>
    <row r="30" ht="42" customHeight="1" spans="1:11" x14ac:dyDescent="0.25">
      <c r="A30" s="2" t="s">
        <v>52</v>
      </c>
      <c r="B30" s="2" t="s">
        <v>114</v>
      </c>
      <c r="C30" s="2" t="s">
        <v>115</v>
      </c>
      <c r="D30" s="2" t="s">
        <v>116</v>
      </c>
      <c r="E30" s="14">
        <v>100</v>
      </c>
      <c r="F30" s="14">
        <f>IF('Объёмы'!F7="","",'Объёмы'!F7)</f>
        <v>0.12</v>
      </c>
      <c r="G30" s="14">
        <f>IF(F30="","",IF(ISNUMBER(F30),E30*F30,"уточнить"))</f>
        <v>12</v>
      </c>
      <c r="H30" s="12">
        <v>1</v>
      </c>
      <c r="I30" s="14">
        <f>IF(G30="","",IF(ISNUMBER(G30),G30*H30,"уточнить"))</f>
        <v>12</v>
      </c>
      <c r="J30" s="2" t="s">
        <v>117</v>
      </c>
      <c r="K30" s="2" t="s">
        <v>104</v>
      </c>
    </row>
    <row r="31" ht="42" customHeight="1" spans="1:11" x14ac:dyDescent="0.25">
      <c r="A31" s="2" t="s">
        <v>54</v>
      </c>
      <c r="B31" s="2" t="s">
        <v>100</v>
      </c>
      <c r="C31" s="2" t="s">
        <v>101</v>
      </c>
      <c r="D31" s="2" t="s">
        <v>102</v>
      </c>
      <c r="E31" s="14">
        <v>51.75</v>
      </c>
      <c r="F31" s="14">
        <f>IF('Объёмы'!F8="","",'Объёмы'!F8)</f>
        <v>0.08100000000000002</v>
      </c>
      <c r="G31" s="14">
        <f>IF(F31="","",IF(ISNUMBER(F31),E31*F31,"уточнить"))</f>
        <v>4.191750000000001</v>
      </c>
      <c r="H31" s="12">
        <v>1</v>
      </c>
      <c r="I31" s="14">
        <f>IF(G31="","",IF(ISNUMBER(G31),G31*H31,"уточнить"))</f>
        <v>4.191750000000001</v>
      </c>
      <c r="J31" s="2" t="s">
        <v>103</v>
      </c>
      <c r="K31" s="2" t="s">
        <v>104</v>
      </c>
    </row>
    <row r="32" ht="42" customHeight="1" spans="1:11" x14ac:dyDescent="0.25">
      <c r="A32" s="2" t="s">
        <v>54</v>
      </c>
      <c r="B32" s="2" t="s">
        <v>105</v>
      </c>
      <c r="C32" s="2" t="s">
        <v>106</v>
      </c>
      <c r="D32" s="2" t="s">
        <v>107</v>
      </c>
      <c r="E32" s="14">
        <v>300</v>
      </c>
      <c r="F32" s="14">
        <f>IF('Объёмы'!F8="","",'Объёмы'!F8)</f>
        <v>0.08100000000000002</v>
      </c>
      <c r="G32" s="14">
        <f>IF(F32="","",IF(ISNUMBER(F32),E32*F32,"уточнить"))</f>
        <v>24.300000000000004</v>
      </c>
      <c r="H32" s="12">
        <v>1</v>
      </c>
      <c r="I32" s="14">
        <f>IF(G32="","",IF(ISNUMBER(G32),G32*H32,"уточнить"))</f>
        <v>24.300000000000004</v>
      </c>
      <c r="J32" s="2" t="s">
        <v>103</v>
      </c>
      <c r="K32" s="2" t="s">
        <v>104</v>
      </c>
    </row>
    <row r="33" ht="42" customHeight="1" spans="1:11" x14ac:dyDescent="0.25">
      <c r="A33" s="2" t="s">
        <v>54</v>
      </c>
      <c r="B33" s="2" t="s">
        <v>108</v>
      </c>
      <c r="C33" s="2" t="s">
        <v>109</v>
      </c>
      <c r="D33" s="2" t="s">
        <v>110</v>
      </c>
      <c r="E33" s="14">
        <v>15.6</v>
      </c>
      <c r="F33" s="14">
        <f>IF('Объёмы'!F8="","",'Объёмы'!F8)</f>
        <v>0.08100000000000002</v>
      </c>
      <c r="G33" s="14">
        <f>IF(F33="","",IF(ISNUMBER(F33),E33*F33,"уточнить"))</f>
        <v>1.2636000000000003</v>
      </c>
      <c r="H33" s="12">
        <v>10</v>
      </c>
      <c r="I33" s="14">
        <f>IF(G33="","",IF(ISNUMBER(G33),G33*H33,"уточнить"))</f>
        <v>12.636000000000003</v>
      </c>
      <c r="J33" s="2" t="s">
        <v>103</v>
      </c>
      <c r="K33" s="2" t="s">
        <v>104</v>
      </c>
    </row>
    <row r="34" ht="42" customHeight="1" spans="1:11" x14ac:dyDescent="0.25">
      <c r="A34" s="2" t="s">
        <v>54</v>
      </c>
      <c r="B34" s="2" t="s">
        <v>111</v>
      </c>
      <c r="C34" s="2" t="s">
        <v>112</v>
      </c>
      <c r="D34" s="2" t="s">
        <v>113</v>
      </c>
      <c r="E34" s="14">
        <v>38.9</v>
      </c>
      <c r="F34" s="14">
        <f>IF('Объёмы'!F8="","",'Объёмы'!F8)</f>
        <v>0.08100000000000002</v>
      </c>
      <c r="G34" s="14">
        <f>IF(F34="","",IF(ISNUMBER(F34),E34*F34,"уточнить"))</f>
        <v>3.1509000000000005</v>
      </c>
      <c r="H34" s="12">
        <v>10</v>
      </c>
      <c r="I34" s="14">
        <f>IF(G34="","",IF(ISNUMBER(G34),G34*H34,"уточнить"))</f>
        <v>31.509000000000004</v>
      </c>
      <c r="J34" s="2" t="s">
        <v>103</v>
      </c>
      <c r="K34" s="2" t="s">
        <v>104</v>
      </c>
    </row>
    <row r="35" ht="42" customHeight="1" spans="1:11" x14ac:dyDescent="0.25">
      <c r="A35" s="2" t="s">
        <v>54</v>
      </c>
      <c r="B35" s="2" t="s">
        <v>114</v>
      </c>
      <c r="C35" s="2" t="s">
        <v>115</v>
      </c>
      <c r="D35" s="2" t="s">
        <v>116</v>
      </c>
      <c r="E35" s="14">
        <v>100</v>
      </c>
      <c r="F35" s="14">
        <f>IF('Объёмы'!F8="","",'Объёмы'!F8)</f>
        <v>0.08100000000000002</v>
      </c>
      <c r="G35" s="14">
        <f>IF(F35="","",IF(ISNUMBER(F35),E35*F35,"уточнить"))</f>
        <v>8.100000000000001</v>
      </c>
      <c r="H35" s="12">
        <v>1</v>
      </c>
      <c r="I35" s="14">
        <f>IF(G35="","",IF(ISNUMBER(G35),G35*H35,"уточнить"))</f>
        <v>8.100000000000001</v>
      </c>
      <c r="J35" s="2" t="s">
        <v>117</v>
      </c>
      <c r="K35" s="2" t="s">
        <v>104</v>
      </c>
    </row>
    <row r="36" ht="42" customHeight="1" spans="1:11" x14ac:dyDescent="0.25">
      <c r="A36" s="2" t="s">
        <v>56</v>
      </c>
      <c r="B36" s="2" t="s">
        <v>100</v>
      </c>
      <c r="C36" s="2" t="s">
        <v>101</v>
      </c>
      <c r="D36" s="2" t="s">
        <v>102</v>
      </c>
      <c r="E36" s="14">
        <v>75</v>
      </c>
      <c r="F36" s="14" t="str">
        <f>IF('Объёмы'!F14="","",'Объёмы'!F14)</f>
        <v/>
      </c>
      <c r="G36" s="14" t="str">
        <f>IF(F36="","",IF(ISNUMBER(F36),E36*F36,"уточнить"))</f>
        <v/>
      </c>
      <c r="H36" s="12">
        <v>1</v>
      </c>
      <c r="I36" s="14" t="str">
        <f>IF(G36="","",IF(ISNUMBER(G36),G36*H36,"уточнить"))</f>
        <v/>
      </c>
      <c r="J36" s="2" t="s">
        <v>103</v>
      </c>
      <c r="K36" s="2" t="s">
        <v>104</v>
      </c>
    </row>
    <row r="37" ht="42" customHeight="1" spans="1:11" x14ac:dyDescent="0.25">
      <c r="A37" s="2" t="s">
        <v>56</v>
      </c>
      <c r="B37" s="2" t="s">
        <v>105</v>
      </c>
      <c r="C37" s="2" t="s">
        <v>106</v>
      </c>
      <c r="D37" s="2" t="s">
        <v>107</v>
      </c>
      <c r="E37" s="14">
        <v>439</v>
      </c>
      <c r="F37" s="14" t="str">
        <f>IF('Объёмы'!F14="","",'Объёмы'!F14)</f>
        <v/>
      </c>
      <c r="G37" s="14" t="str">
        <f>IF(F37="","",IF(ISNUMBER(F37),E37*F37,"уточнить"))</f>
        <v/>
      </c>
      <c r="H37" s="12">
        <v>1</v>
      </c>
      <c r="I37" s="14" t="str">
        <f>IF(G37="","",IF(ISNUMBER(G37),G37*H37,"уточнить"))</f>
        <v/>
      </c>
      <c r="J37" s="2" t="s">
        <v>103</v>
      </c>
      <c r="K37" s="2" t="s">
        <v>104</v>
      </c>
    </row>
    <row r="38" ht="42" customHeight="1" spans="1:11" x14ac:dyDescent="0.25">
      <c r="A38" s="2" t="s">
        <v>56</v>
      </c>
      <c r="B38" s="2" t="s">
        <v>108</v>
      </c>
      <c r="C38" s="2" t="s">
        <v>109</v>
      </c>
      <c r="D38" s="2" t="s">
        <v>110</v>
      </c>
      <c r="E38" s="14">
        <v>20</v>
      </c>
      <c r="F38" s="14" t="str">
        <f>IF('Объёмы'!F14="","",'Объёмы'!F14)</f>
        <v/>
      </c>
      <c r="G38" s="14" t="str">
        <f>IF(F38="","",IF(ISNUMBER(F38),E38*F38,"уточнить"))</f>
        <v/>
      </c>
      <c r="H38" s="12">
        <v>10</v>
      </c>
      <c r="I38" s="14" t="str">
        <f>IF(G38="","",IF(ISNUMBER(G38),G38*H38,"уточнить"))</f>
        <v/>
      </c>
      <c r="J38" s="2" t="s">
        <v>103</v>
      </c>
      <c r="K38" s="2" t="s">
        <v>104</v>
      </c>
    </row>
    <row r="39" ht="42" customHeight="1" spans="1:11" x14ac:dyDescent="0.25">
      <c r="A39" s="2" t="s">
        <v>56</v>
      </c>
      <c r="B39" s="2" t="s">
        <v>111</v>
      </c>
      <c r="C39" s="2" t="s">
        <v>112</v>
      </c>
      <c r="D39" s="2" t="s">
        <v>113</v>
      </c>
      <c r="E39" s="14">
        <v>60</v>
      </c>
      <c r="F39" s="14" t="str">
        <f>IF('Объёмы'!F14="","",'Объёмы'!F14)</f>
        <v/>
      </c>
      <c r="G39" s="14" t="str">
        <f>IF(F39="","",IF(ISNUMBER(F39),E39*F39,"уточнить"))</f>
        <v/>
      </c>
      <c r="H39" s="12">
        <v>10</v>
      </c>
      <c r="I39" s="14" t="str">
        <f>IF(G39="","",IF(ISNUMBER(G39),G39*H39,"уточнить"))</f>
        <v/>
      </c>
      <c r="J39" s="2" t="s">
        <v>103</v>
      </c>
      <c r="K39" s="2" t="s">
        <v>104</v>
      </c>
    </row>
    <row r="40" ht="42" customHeight="1" spans="1:11" x14ac:dyDescent="0.25">
      <c r="A40" s="2" t="s">
        <v>56</v>
      </c>
      <c r="B40" s="2" t="s">
        <v>114</v>
      </c>
      <c r="C40" s="2" t="s">
        <v>115</v>
      </c>
      <c r="D40" s="2" t="s">
        <v>116</v>
      </c>
      <c r="E40" s="14">
        <v>100</v>
      </c>
      <c r="F40" s="14" t="str">
        <f>IF('Объёмы'!F14="","",'Объёмы'!F14)</f>
        <v/>
      </c>
      <c r="G40" s="14" t="str">
        <f>IF(F40="","",IF(ISNUMBER(F40),E40*F40,"уточнить"))</f>
        <v/>
      </c>
      <c r="H40" s="12">
        <v>1</v>
      </c>
      <c r="I40" s="14" t="str">
        <f>IF(G40="","",IF(ISNUMBER(G40),G40*H40,"уточнить"))</f>
        <v/>
      </c>
      <c r="J40" s="2" t="s">
        <v>117</v>
      </c>
      <c r="K40" s="2" t="s">
        <v>104</v>
      </c>
    </row>
    <row r="41" ht="42" customHeight="1" spans="1:11" x14ac:dyDescent="0.25">
      <c r="A41" s="2" t="s">
        <v>58</v>
      </c>
      <c r="B41" s="2" t="s">
        <v>100</v>
      </c>
      <c r="C41" s="2" t="s">
        <v>101</v>
      </c>
      <c r="D41" s="2" t="s">
        <v>102</v>
      </c>
      <c r="E41" s="14">
        <v>53.25</v>
      </c>
      <c r="F41" s="14" t="str">
        <f>IF('Объёмы'!F15="","",'Объёмы'!F15)</f>
        <v/>
      </c>
      <c r="G41" s="14" t="str">
        <f>IF(F41="","",IF(ISNUMBER(F41),E41*F41,"уточнить"))</f>
        <v/>
      </c>
      <c r="H41" s="12">
        <v>1</v>
      </c>
      <c r="I41" s="14" t="str">
        <f>IF(G41="","",IF(ISNUMBER(G41),G41*H41,"уточнить"))</f>
        <v/>
      </c>
      <c r="J41" s="2" t="s">
        <v>103</v>
      </c>
      <c r="K41" s="2" t="s">
        <v>104</v>
      </c>
    </row>
    <row r="42" ht="42" customHeight="1" spans="1:11" x14ac:dyDescent="0.25">
      <c r="A42" s="2" t="s">
        <v>58</v>
      </c>
      <c r="B42" s="2" t="s">
        <v>105</v>
      </c>
      <c r="C42" s="2" t="s">
        <v>106</v>
      </c>
      <c r="D42" s="2" t="s">
        <v>107</v>
      </c>
      <c r="E42" s="14">
        <v>306</v>
      </c>
      <c r="F42" s="14" t="str">
        <f>IF('Объёмы'!F15="","",'Объёмы'!F15)</f>
        <v/>
      </c>
      <c r="G42" s="14" t="str">
        <f>IF(F42="","",IF(ISNUMBER(F42),E42*F42,"уточнить"))</f>
        <v/>
      </c>
      <c r="H42" s="12">
        <v>1</v>
      </c>
      <c r="I42" s="14" t="str">
        <f>IF(G42="","",IF(ISNUMBER(G42),G42*H42,"уточнить"))</f>
        <v/>
      </c>
      <c r="J42" s="2" t="s">
        <v>103</v>
      </c>
      <c r="K42" s="2" t="s">
        <v>104</v>
      </c>
    </row>
    <row r="43" ht="42" customHeight="1" spans="1:11" x14ac:dyDescent="0.25">
      <c r="A43" s="2" t="s">
        <v>58</v>
      </c>
      <c r="B43" s="2" t="s">
        <v>108</v>
      </c>
      <c r="C43" s="2" t="s">
        <v>109</v>
      </c>
      <c r="D43" s="2" t="s">
        <v>110</v>
      </c>
      <c r="E43" s="14">
        <v>15.75</v>
      </c>
      <c r="F43" s="14" t="str">
        <f>IF('Объёмы'!F15="","",'Объёмы'!F15)</f>
        <v/>
      </c>
      <c r="G43" s="14" t="str">
        <f>IF(F43="","",IF(ISNUMBER(F43),E43*F43,"уточнить"))</f>
        <v/>
      </c>
      <c r="H43" s="12">
        <v>10</v>
      </c>
      <c r="I43" s="14" t="str">
        <f>IF(G43="","",IF(ISNUMBER(G43),G43*H43,"уточнить"))</f>
        <v/>
      </c>
      <c r="J43" s="2" t="s">
        <v>103</v>
      </c>
      <c r="K43" s="2" t="s">
        <v>104</v>
      </c>
    </row>
    <row r="44" ht="42" customHeight="1" spans="1:11" x14ac:dyDescent="0.25">
      <c r="A44" s="2" t="s">
        <v>58</v>
      </c>
      <c r="B44" s="2" t="s">
        <v>111</v>
      </c>
      <c r="C44" s="2" t="s">
        <v>112</v>
      </c>
      <c r="D44" s="2" t="s">
        <v>113</v>
      </c>
      <c r="E44" s="14">
        <v>40.1</v>
      </c>
      <c r="F44" s="14" t="str">
        <f>IF('Объёмы'!F15="","",'Объёмы'!F15)</f>
        <v/>
      </c>
      <c r="G44" s="14" t="str">
        <f>IF(F44="","",IF(ISNUMBER(F44),E44*F44,"уточнить"))</f>
        <v/>
      </c>
      <c r="H44" s="12">
        <v>10</v>
      </c>
      <c r="I44" s="14" t="str">
        <f>IF(G44="","",IF(ISNUMBER(G44),G44*H44,"уточнить"))</f>
        <v/>
      </c>
      <c r="J44" s="2" t="s">
        <v>103</v>
      </c>
      <c r="K44" s="2" t="s">
        <v>104</v>
      </c>
    </row>
    <row r="45" ht="42" customHeight="1" spans="1:11" x14ac:dyDescent="0.25">
      <c r="A45" s="2" t="s">
        <v>58</v>
      </c>
      <c r="B45" s="2" t="s">
        <v>114</v>
      </c>
      <c r="C45" s="2" t="s">
        <v>115</v>
      </c>
      <c r="D45" s="2" t="s">
        <v>116</v>
      </c>
      <c r="E45" s="14">
        <v>100</v>
      </c>
      <c r="F45" s="14" t="str">
        <f>IF('Объёмы'!F15="","",'Объёмы'!F15)</f>
        <v/>
      </c>
      <c r="G45" s="14" t="str">
        <f>IF(F45="","",IF(ISNUMBER(F45),E45*F45,"уточнить"))</f>
        <v/>
      </c>
      <c r="H45" s="12">
        <v>1</v>
      </c>
      <c r="I45" s="14" t="str">
        <f>IF(G45="","",IF(ISNUMBER(G45),G45*H45,"уточнить"))</f>
        <v/>
      </c>
      <c r="J45" s="2" t="s">
        <v>117</v>
      </c>
      <c r="K45" s="2" t="s">
        <v>104</v>
      </c>
    </row>
    <row r="46" ht="42" customHeight="1" spans="1:11" x14ac:dyDescent="0.25">
      <c r="A46" s="2" t="s">
        <v>60</v>
      </c>
      <c r="B46" s="2" t="s">
        <v>100</v>
      </c>
      <c r="C46" s="2" t="s">
        <v>118</v>
      </c>
      <c r="D46" s="2" t="s">
        <v>102</v>
      </c>
      <c r="E46" s="14">
        <v>42.45</v>
      </c>
      <c r="F46" s="14">
        <f>IF('Объёмы'!F9="","",'Объёмы'!F9)</f>
        <v>0.19099999999999998</v>
      </c>
      <c r="G46" s="14">
        <f>IF(F46="","",IF(ISNUMBER(F46),E46*F46,"уточнить"))</f>
        <v>8.107949999999999</v>
      </c>
      <c r="H46" s="12">
        <v>1</v>
      </c>
      <c r="I46" s="14">
        <f>IF(G46="","",IF(ISNUMBER(G46),G46*H46,"уточнить"))</f>
        <v>8.107949999999999</v>
      </c>
      <c r="J46" s="2" t="s">
        <v>119</v>
      </c>
      <c r="K46" s="2" t="s">
        <v>104</v>
      </c>
    </row>
    <row r="47" ht="42" customHeight="1" spans="1:11" x14ac:dyDescent="0.25">
      <c r="A47" s="2" t="s">
        <v>60</v>
      </c>
      <c r="B47" s="2" t="s">
        <v>120</v>
      </c>
      <c r="C47" s="2" t="s">
        <v>121</v>
      </c>
      <c r="D47" s="2" t="s">
        <v>107</v>
      </c>
      <c r="E47" s="14" t="s">
        <v>122</v>
      </c>
      <c r="F47" s="14">
        <f>IF('Объёмы'!F9="","",'Объёмы'!F9)</f>
        <v>0.19099999999999998</v>
      </c>
      <c r="G47" s="15"/>
      <c r="H47" s="12">
        <v>1</v>
      </c>
      <c r="I47" s="14" t="str">
        <f>IF(F47="","",IF(F47="уточнить","уточнить",IF(F47=0,"не требуется",IF(AND(ISNUMBER(G47),G47&gt;=0),G47*H47,"уточнить по проекту"))))</f>
        <v>уточнить по проекту</v>
      </c>
      <c r="J47" s="2" t="s">
        <v>123</v>
      </c>
      <c r="K47" s="2" t="s">
        <v>104</v>
      </c>
    </row>
    <row r="48" ht="42" customHeight="1" spans="1:11" x14ac:dyDescent="0.25">
      <c r="A48" s="2" t="s">
        <v>60</v>
      </c>
      <c r="B48" s="2" t="s">
        <v>124</v>
      </c>
      <c r="C48" s="2" t="s">
        <v>125</v>
      </c>
      <c r="D48" s="2" t="s">
        <v>113</v>
      </c>
      <c r="E48" s="14" t="s">
        <v>122</v>
      </c>
      <c r="F48" s="14">
        <f>IF('Объёмы'!F9="","",'Объёмы'!F9)</f>
        <v>0.19099999999999998</v>
      </c>
      <c r="G48" s="15"/>
      <c r="H48" s="12">
        <v>10</v>
      </c>
      <c r="I48" s="14" t="str">
        <f>IF(F48="","",IF(F48="уточнить","уточнить",IF(F48=0,"не требуется",IF(AND(ISNUMBER(G48),G48&gt;=0),G48*H48,"уточнить по проекту"))))</f>
        <v>уточнить по проекту</v>
      </c>
      <c r="J48" s="2" t="s">
        <v>126</v>
      </c>
      <c r="K48" s="2" t="s">
        <v>104</v>
      </c>
    </row>
    <row r="49" ht="42" customHeight="1" spans="1:11" x14ac:dyDescent="0.25">
      <c r="A49" s="2" t="s">
        <v>64</v>
      </c>
      <c r="B49" s="2" t="s">
        <v>100</v>
      </c>
      <c r="C49" s="2" t="s">
        <v>118</v>
      </c>
      <c r="D49" s="2" t="s">
        <v>102</v>
      </c>
      <c r="E49" s="14">
        <v>33.98</v>
      </c>
      <c r="F49" s="14" t="str">
        <f>IF('Объёмы'!F16="","",'Объёмы'!F16)</f>
        <v/>
      </c>
      <c r="G49" s="14" t="str">
        <f>IF(F49="","",IF(ISNUMBER(F49),E49*F49,"уточнить"))</f>
        <v/>
      </c>
      <c r="H49" s="12">
        <v>1</v>
      </c>
      <c r="I49" s="14" t="str">
        <f>IF(G49="","",IF(ISNUMBER(G49),G49*H49,"уточнить"))</f>
        <v/>
      </c>
      <c r="J49" s="2" t="s">
        <v>119</v>
      </c>
      <c r="K49" s="2" t="s">
        <v>104</v>
      </c>
    </row>
    <row r="50" ht="42" customHeight="1" spans="1:11" x14ac:dyDescent="0.25">
      <c r="A50" s="2" t="s">
        <v>64</v>
      </c>
      <c r="B50" s="2" t="s">
        <v>120</v>
      </c>
      <c r="C50" s="2" t="s">
        <v>121</v>
      </c>
      <c r="D50" s="2" t="s">
        <v>107</v>
      </c>
      <c r="E50" s="14" t="s">
        <v>122</v>
      </c>
      <c r="F50" s="14" t="str">
        <f>IF('Объёмы'!F16="","",'Объёмы'!F16)</f>
        <v/>
      </c>
      <c r="G50" s="15"/>
      <c r="H50" s="12">
        <v>1</v>
      </c>
      <c r="I50" s="14" t="str">
        <f>IF(F50="","",IF(F50="уточнить","уточнить",IF(F50=0,"не требуется",IF(AND(ISNUMBER(G50),G50&gt;=0),G50*H50,"уточнить по проекту"))))</f>
        <v/>
      </c>
      <c r="J50" s="2" t="s">
        <v>123</v>
      </c>
      <c r="K50" s="2" t="s">
        <v>104</v>
      </c>
    </row>
    <row r="51" ht="42" customHeight="1" spans="1:11" x14ac:dyDescent="0.25">
      <c r="A51" s="2" t="s">
        <v>64</v>
      </c>
      <c r="B51" s="2" t="s">
        <v>124</v>
      </c>
      <c r="C51" s="2" t="s">
        <v>125</v>
      </c>
      <c r="D51" s="2" t="s">
        <v>113</v>
      </c>
      <c r="E51" s="14" t="s">
        <v>122</v>
      </c>
      <c r="F51" s="14" t="str">
        <f>IF('Объёмы'!F16="","",'Объёмы'!F16)</f>
        <v/>
      </c>
      <c r="G51" s="15"/>
      <c r="H51" s="12">
        <v>10</v>
      </c>
      <c r="I51" s="14" t="str">
        <f>IF(F51="","",IF(F51="уточнить","уточнить",IF(F51=0,"не требуется",IF(AND(ISNUMBER(G51),G51&gt;=0),G51*H51,"уточнить по проекту"))))</f>
        <v/>
      </c>
      <c r="J51" s="2" t="s">
        <v>126</v>
      </c>
      <c r="K51" s="2" t="s">
        <v>104</v>
      </c>
    </row>
    <row r="52" ht="42" customHeight="1" spans="1:11" x14ac:dyDescent="0.25">
      <c r="A52" s="2" t="s">
        <v>67</v>
      </c>
      <c r="B52" s="2" t="s">
        <v>100</v>
      </c>
      <c r="C52" s="2" t="s">
        <v>118</v>
      </c>
      <c r="D52" s="2" t="s">
        <v>102</v>
      </c>
      <c r="E52" s="14">
        <v>68.03</v>
      </c>
      <c r="F52" s="14" t="str">
        <f>IF('Объёмы'!F17="","",'Объёмы'!F17)</f>
        <v/>
      </c>
      <c r="G52" s="14" t="str">
        <f>IF(F52="","",IF(ISNUMBER(F52),E52*F52,"уточнить"))</f>
        <v/>
      </c>
      <c r="H52" s="12">
        <v>1</v>
      </c>
      <c r="I52" s="14" t="str">
        <f>IF(G52="","",IF(ISNUMBER(G52),G52*H52,"уточнить"))</f>
        <v/>
      </c>
      <c r="J52" s="2" t="s">
        <v>119</v>
      </c>
      <c r="K52" s="2" t="s">
        <v>104</v>
      </c>
    </row>
    <row r="53" ht="42" customHeight="1" spans="1:11" x14ac:dyDescent="0.25">
      <c r="A53" s="2" t="s">
        <v>67</v>
      </c>
      <c r="B53" s="2" t="s">
        <v>120</v>
      </c>
      <c r="C53" s="2" t="s">
        <v>121</v>
      </c>
      <c r="D53" s="2" t="s">
        <v>107</v>
      </c>
      <c r="E53" s="14" t="s">
        <v>122</v>
      </c>
      <c r="F53" s="14" t="str">
        <f>IF('Объёмы'!F17="","",'Объёмы'!F17)</f>
        <v/>
      </c>
      <c r="G53" s="15"/>
      <c r="H53" s="12">
        <v>1</v>
      </c>
      <c r="I53" s="14" t="str">
        <f>IF(F53="","",IF(F53="уточнить","уточнить",IF(F53=0,"не требуется",IF(AND(ISNUMBER(G53),G53&gt;=0),G53*H53,"уточнить по проекту"))))</f>
        <v/>
      </c>
      <c r="J53" s="2" t="s">
        <v>123</v>
      </c>
      <c r="K53" s="2" t="s">
        <v>104</v>
      </c>
    </row>
    <row r="54" ht="42" customHeight="1" spans="1:11" x14ac:dyDescent="0.25">
      <c r="A54" s="2" t="s">
        <v>67</v>
      </c>
      <c r="B54" s="2" t="s">
        <v>124</v>
      </c>
      <c r="C54" s="2" t="s">
        <v>125</v>
      </c>
      <c r="D54" s="2" t="s">
        <v>113</v>
      </c>
      <c r="E54" s="14" t="s">
        <v>122</v>
      </c>
      <c r="F54" s="14" t="str">
        <f>IF('Объёмы'!F17="","",'Объёмы'!F17)</f>
        <v/>
      </c>
      <c r="G54" s="15"/>
      <c r="H54" s="12">
        <v>10</v>
      </c>
      <c r="I54" s="14" t="str">
        <f>IF(F54="","",IF(F54="уточнить","уточнить",IF(F54=0,"не требуется",IF(AND(ISNUMBER(G54),G54&gt;=0),G54*H54,"уточнить по проекту"))))</f>
        <v/>
      </c>
      <c r="J54" s="2" t="s">
        <v>126</v>
      </c>
      <c r="K54" s="2" t="s">
        <v>104</v>
      </c>
    </row>
    <row r="55" ht="42" customHeight="1" spans="1:11" x14ac:dyDescent="0.25">
      <c r="A55" s="2" t="s">
        <v>81</v>
      </c>
      <c r="B55" s="2" t="s">
        <v>127</v>
      </c>
      <c r="C55" s="2" t="s">
        <v>128</v>
      </c>
      <c r="D55" s="2" t="s">
        <v>116</v>
      </c>
      <c r="E55" s="14" t="s">
        <v>122</v>
      </c>
      <c r="F55" s="14">
        <f>IF('Объёмы'!F10="","",'Объёмы'!F10)</f>
        <v>0.09</v>
      </c>
      <c r="G55" s="15"/>
      <c r="H55" s="12">
        <v>1</v>
      </c>
      <c r="I55" s="14" t="str">
        <f>IF(F55="","",IF(F55="уточнить","уточнить",IF(F55=0,"не требуется",IF(AND(ISNUMBER(G55),G55&gt;=0),G55*H55,"уточнить по проекту"))))</f>
        <v>уточнить по проекту</v>
      </c>
      <c r="J55" s="2" t="s">
        <v>129</v>
      </c>
      <c r="K55" s="2" t="s">
        <v>104</v>
      </c>
    </row>
    <row r="58" ht="44" customHeight="1" spans="1:3" x14ac:dyDescent="0.25">
      <c r="A58" s="5" t="s">
        <v>130</v>
      </c>
      <c r="B58" s="5" t="s">
        <v>131</v>
      </c>
      <c r="C58" s="5" t="s">
        <v>132</v>
      </c>
    </row>
    <row r="59" ht="30" customHeight="1" spans="1:3" x14ac:dyDescent="0.25">
      <c r="A59" s="2" t="s">
        <v>133</v>
      </c>
      <c r="B59" s="2" t="s">
        <v>134</v>
      </c>
      <c r="C59" s="14">
        <f>IF(COUNTA('ВОР'!A11:A20)=0,"",IF(COUNTIF('Выбор нормы'!C22:C31,"уточнить")&gt;0,"уточнить",SUM(I6,I11,I16,I21,I26,I31,I36,I41)))</f>
        <v>17.43975</v>
      </c>
    </row>
    <row r="60" ht="30" customHeight="1" spans="1:3" x14ac:dyDescent="0.25">
      <c r="A60" s="2" t="s">
        <v>135</v>
      </c>
      <c r="B60" s="2" t="s">
        <v>107</v>
      </c>
      <c r="C60" s="14">
        <f>IF(COUNTA('ВОР'!A11:A20)=0,"",IF(COUNTIF('Выбор нормы'!C22:C31,"уточнить")&gt;0,"уточнить",SUM(I7,I12,I17,I22,I27,I32,I37,I42)))</f>
        <v>104.55600000000001</v>
      </c>
    </row>
    <row r="61" ht="30" customHeight="1" spans="1:3" x14ac:dyDescent="0.25">
      <c r="A61" s="2" t="s">
        <v>136</v>
      </c>
      <c r="B61" s="2" t="s">
        <v>107</v>
      </c>
      <c r="C61" s="14">
        <f>IF(COUNTA('ВОР'!A11:A20)=0,"",IF(COUNTIF('Выбор нормы'!C22:C31,"уточнить")&gt;0,"уточнить",SUM(I8,I13,I18,I23,I28,I33,I38,I43)))</f>
        <v>52.884</v>
      </c>
    </row>
    <row r="62" ht="30" customHeight="1" spans="1:3" x14ac:dyDescent="0.25">
      <c r="A62" s="2" t="s">
        <v>137</v>
      </c>
      <c r="B62" s="2" t="s">
        <v>138</v>
      </c>
      <c r="C62" s="14">
        <f>IF(COUNTA('ВОР'!A11:A20)=0,"",IF(COUNTIF('Выбор нормы'!C22:C31,"уточнить")&gt;0,"уточнить",SUM(I9,I14,I19,I24,I29,I34,I39,I44)))</f>
        <v>126.261</v>
      </c>
    </row>
    <row r="63" ht="30" customHeight="1" spans="1:3" x14ac:dyDescent="0.25">
      <c r="A63" s="2" t="s">
        <v>139</v>
      </c>
      <c r="B63" s="2" t="s">
        <v>140</v>
      </c>
      <c r="C63" s="14">
        <f>IF(COUNTA('ВОР'!A11:A20)=0,"",IF(COUNTIF('Выбор нормы'!C22:C31,"уточнить")&gt;0,"уточнить",SUM(I10,I15,I20,I25,I30,I35,I40,I45)))</f>
        <v>27.3</v>
      </c>
    </row>
    <row r="65" ht="36" customHeight="1" spans="1:11" x14ac:dyDescent="0.25">
      <c r="A65" s="2" t="s">
        <v>141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ht="30" customHeight="1" spans="1:11" x14ac:dyDescent="0.25">
      <c r="A66" s="2" t="s">
        <v>142</v>
      </c>
      <c r="B66" s="2"/>
      <c r="C66" s="2"/>
      <c r="D66" s="2"/>
      <c r="E66" s="2"/>
      <c r="F66" s="2"/>
      <c r="G66" s="2"/>
      <c r="H66" s="2"/>
      <c r="I66" s="2"/>
      <c r="J66" s="2"/>
      <c r="K66" s="2"/>
    </row>
  </sheetData>
  <mergeCells count="4">
    <mergeCell ref="A1:K1"/>
    <mergeCell ref="A2:K2"/>
    <mergeCell ref="A65:K65"/>
    <mergeCell ref="A66:K66"/>
  </mergeCells>
  <conditionalFormatting sqref="A3:K66">
    <cfRule type="containsText" dxfId="3" priority="1">
      <formula>NOT(ISERROR(SEARCH("уточнить",A3)))</formula>
    </cfRule>
  </conditionalFormatting>
  <hyperlinks>
    <hyperlink ref="K6" r:id="rId1"/>
    <hyperlink ref="K7" r:id="rId2"/>
    <hyperlink ref="K8" r:id="rId3"/>
    <hyperlink ref="K9" r:id="rId4"/>
    <hyperlink ref="K10" r:id="rId5"/>
    <hyperlink ref="K11" r:id="rId6"/>
    <hyperlink ref="K12" r:id="rId7"/>
    <hyperlink ref="K13" r:id="rId8"/>
    <hyperlink ref="K14" r:id="rId9"/>
    <hyperlink ref="K15" r:id="rId10"/>
    <hyperlink ref="K16" r:id="rId11"/>
    <hyperlink ref="K17" r:id="rId12"/>
    <hyperlink ref="K18" r:id="rId13"/>
    <hyperlink ref="K19" r:id="rId14"/>
    <hyperlink ref="K20" r:id="rId15"/>
    <hyperlink ref="K21" r:id="rId16"/>
    <hyperlink ref="K22" r:id="rId17"/>
    <hyperlink ref="K23" r:id="rId18"/>
    <hyperlink ref="K24" r:id="rId19"/>
    <hyperlink ref="K25" r:id="rId20"/>
    <hyperlink ref="K26" r:id="rId21"/>
    <hyperlink ref="K27" r:id="rId22"/>
    <hyperlink ref="K28" r:id="rId23"/>
    <hyperlink ref="K29" r:id="rId24"/>
    <hyperlink ref="K30" r:id="rId25"/>
    <hyperlink ref="K31" r:id="rId26"/>
    <hyperlink ref="K32" r:id="rId27"/>
    <hyperlink ref="K33" r:id="rId28"/>
    <hyperlink ref="K34" r:id="rId29"/>
    <hyperlink ref="K35" r:id="rId30"/>
    <hyperlink ref="K36" r:id="rId31"/>
    <hyperlink ref="K37" r:id="rId32"/>
    <hyperlink ref="K38" r:id="rId33"/>
    <hyperlink ref="K39" r:id="rId34"/>
    <hyperlink ref="K40" r:id="rId35"/>
    <hyperlink ref="K41" r:id="rId36"/>
    <hyperlink ref="K42" r:id="rId37"/>
    <hyperlink ref="K43" r:id="rId38"/>
    <hyperlink ref="K44" r:id="rId39"/>
    <hyperlink ref="K45" r:id="rId40"/>
    <hyperlink ref="K46" r:id="rId41"/>
    <hyperlink ref="K47" r:id="rId42"/>
    <hyperlink ref="K48" r:id="rId43"/>
    <hyperlink ref="K49" r:id="rId44"/>
    <hyperlink ref="K50" r:id="rId45"/>
    <hyperlink ref="K51" r:id="rId46"/>
    <hyperlink ref="K52" r:id="rId47"/>
    <hyperlink ref="K53" r:id="rId48"/>
    <hyperlink ref="K54" r:id="rId49"/>
    <hyperlink ref="K55" r:id="rId50"/>
    <hyperlink ref="A66" r:id="rId51"/>
  </hyperlinks>
  <pageMargins left="0.2" right="0.2" top="0.3" bottom="0.3" header="0.1" footer="0.1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72" customWidth="1"/>
    <col min="2" max="2" width="36" customWidth="1"/>
    <col min="3" max="3" width="50" customWidth="1"/>
  </cols>
  <sheetData>
    <row r="1" ht="26" customHeight="1" spans="1:3" x14ac:dyDescent="0.25">
      <c r="A1" s="1" t="s">
        <v>143</v>
      </c>
      <c r="B1" s="1"/>
      <c r="C1" s="1"/>
    </row>
    <row r="2" ht="30" customHeight="1" spans="1:3" x14ac:dyDescent="0.25">
      <c r="A2" s="2" t="s">
        <v>1</v>
      </c>
      <c r="B2" s="2"/>
      <c r="C2" s="2"/>
    </row>
    <row r="5" ht="44" customHeight="1" spans="1:3" x14ac:dyDescent="0.25">
      <c r="A5" s="5" t="s">
        <v>144</v>
      </c>
      <c r="B5" s="5" t="s">
        <v>145</v>
      </c>
      <c r="C5" s="5" t="s">
        <v>146</v>
      </c>
    </row>
    <row r="6" ht="30" customHeight="1" spans="1:3" x14ac:dyDescent="0.25">
      <c r="A6" s="2" t="s">
        <v>84</v>
      </c>
      <c r="B6" s="8">
        <f>IF('Объёмы'!C20="","",'Объёмы'!C20)</f>
        <v>27.3</v>
      </c>
      <c r="C6" s="2" t="s">
        <v>147</v>
      </c>
    </row>
    <row r="7" ht="30" customHeight="1" spans="1:3" x14ac:dyDescent="0.25">
      <c r="A7" s="2" t="s">
        <v>85</v>
      </c>
      <c r="B7" s="12">
        <f>IF('ВОР'!D22="","",'ВОР'!D22)</f>
        <v>13</v>
      </c>
      <c r="C7" s="2" t="s">
        <v>148</v>
      </c>
    </row>
    <row r="8" ht="30" customHeight="1" spans="1:3" x14ac:dyDescent="0.25">
      <c r="A8" s="2" t="s">
        <v>149</v>
      </c>
      <c r="B8" s="8">
        <f>IF('ВОР'!M22="","",'ВОР'!M22)</f>
        <v>19.099999999999998</v>
      </c>
      <c r="C8" s="2" t="s">
        <v>150</v>
      </c>
    </row>
    <row r="9" ht="30" customHeight="1" spans="1:3" x14ac:dyDescent="0.25">
      <c r="A9" s="2" t="s">
        <v>151</v>
      </c>
      <c r="B9" s="12">
        <f>IF('ВОР'!J22="","",'ВОР'!J22)</f>
        <v>9</v>
      </c>
      <c r="C9" s="2" t="s">
        <v>152</v>
      </c>
    </row>
    <row r="10" ht="30" customHeight="1" spans="1:3" x14ac:dyDescent="0.25">
      <c r="A10" s="2" t="s">
        <v>153</v>
      </c>
      <c r="B10" s="9" t="str">
        <f>IF(COUNTA('ВОР'!A11:A20)=0,"уточнить: заполнить ВОР",IF(COUNTIF('Выбор нормы'!C22:C31,"уточнить")&gt;0,"уточнить признаки","признаки заданы"))</f>
        <v>признаки заданы</v>
      </c>
      <c r="C10" s="2" t="s">
        <v>154</v>
      </c>
    </row>
    <row r="11" ht="30" customHeight="1" spans="1:3" x14ac:dyDescent="0.25">
      <c r="A11" s="2" t="s">
        <v>155</v>
      </c>
      <c r="B11" s="9" t="str">
        <f>IF(COUNTA('ВОР'!A11:A20)=0,"уточнить: заполнить ВОР",IF(COUNTIF('Выбор нормы'!D22:D31,"уточнить")&gt;0,"уточнить стену / длину","признаки заданы"))</f>
        <v>признаки заданы</v>
      </c>
      <c r="C11" s="2" t="s">
        <v>156</v>
      </c>
    </row>
    <row r="14" ht="42" customHeight="1" spans="1:3" x14ac:dyDescent="0.25">
      <c r="A14" s="2" t="s">
        <v>157</v>
      </c>
      <c r="B14" s="3"/>
      <c r="C14" s="2" t="s">
        <v>158</v>
      </c>
    </row>
    <row r="15" ht="42" customHeight="1" spans="1:3" x14ac:dyDescent="0.25">
      <c r="A15" s="2" t="s">
        <v>159</v>
      </c>
      <c r="B15" s="3"/>
      <c r="C15" s="2" t="s">
        <v>160</v>
      </c>
    </row>
    <row r="16" ht="42" customHeight="1" spans="1:3" x14ac:dyDescent="0.25">
      <c r="A16" s="2" t="s">
        <v>161</v>
      </c>
      <c r="B16" s="3"/>
      <c r="C16" s="2" t="s">
        <v>162</v>
      </c>
    </row>
    <row r="17" ht="42" customHeight="1" spans="1:3" x14ac:dyDescent="0.25">
      <c r="A17" s="2" t="s">
        <v>163</v>
      </c>
      <c r="B17" s="3"/>
      <c r="C17" s="2" t="s">
        <v>164</v>
      </c>
    </row>
    <row r="18" ht="42" customHeight="1" spans="1:3" x14ac:dyDescent="0.25">
      <c r="A18" s="2" t="s">
        <v>165</v>
      </c>
      <c r="B18" s="3"/>
      <c r="C18" s="2" t="s">
        <v>166</v>
      </c>
    </row>
    <row r="19" ht="42" customHeight="1" spans="1:3" x14ac:dyDescent="0.25">
      <c r="A19" s="2" t="s">
        <v>167</v>
      </c>
      <c r="B19" s="3"/>
      <c r="C19" s="2" t="s">
        <v>168</v>
      </c>
    </row>
    <row r="20" ht="42" customHeight="1" spans="1:3" x14ac:dyDescent="0.25">
      <c r="A20" s="2" t="s">
        <v>169</v>
      </c>
      <c r="B20" s="3"/>
      <c r="C20" s="2" t="s">
        <v>170</v>
      </c>
    </row>
    <row r="21" ht="42" customHeight="1" spans="1:3" x14ac:dyDescent="0.25">
      <c r="A21" s="2" t="s">
        <v>171</v>
      </c>
      <c r="B21" s="3"/>
      <c r="C21" s="2" t="s">
        <v>172</v>
      </c>
    </row>
    <row r="22" ht="42" customHeight="1" spans="1:3" x14ac:dyDescent="0.25">
      <c r="A22" s="2" t="s">
        <v>173</v>
      </c>
      <c r="B22" s="3"/>
      <c r="C22" s="2" t="s">
        <v>174</v>
      </c>
    </row>
    <row r="24" ht="30" customHeight="1" spans="1:3" x14ac:dyDescent="0.25">
      <c r="A24" s="2" t="s">
        <v>175</v>
      </c>
      <c r="B24" s="9" t="str">
        <f>IF(AND(COUNTIF(B14:B22,"Подтверждено")=9,B10="признаки заданы",B11="признаки заданы",'ВОР'!B4&lt;&gt;"",'ВОР'!B8&lt;&gt;"",COUNTIF('ВОР'!N11:N20,"уточнить")=0,COUNTIF('Ресурсы'!I6:I55,"уточнить*")=0),"отметки заполнены","требует проверки сметчиком")</f>
        <v>требует проверки сметчиком</v>
      </c>
      <c r="C24" s="2" t="s">
        <v>176</v>
      </c>
    </row>
    <row r="26" ht="30" customHeight="1" spans="1:2" x14ac:dyDescent="0.25">
      <c r="A26" s="2" t="s">
        <v>177</v>
      </c>
      <c r="B26" s="2" t="s">
        <v>178</v>
      </c>
    </row>
  </sheetData>
  <mergeCells count="2">
    <mergeCell ref="A1:C1"/>
    <mergeCell ref="A2:C2"/>
  </mergeCells>
  <conditionalFormatting sqref="A3:C26">
    <cfRule type="containsText" dxfId="4" priority="1">
      <formula>NOT(ISERROR(SEARCH("уточнить",A3)))</formula>
    </cfRule>
  </conditionalFormatting>
  <dataValidations count="1">
    <dataValidation type="list" allowBlank="1" sqref="B14:B22">
      <formula1>"Подтверждено,Не подтверждено"</formula1>
    </dataValidation>
  </dataValidations>
  <hyperlinks>
    <hyperlink ref="B26" r:id="rId1"/>
  </hyperlinks>
  <pageMargins left="0.2" right="0.2" top="0.3" bottom="0.3" header="0.1" footer="0.1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Выбор нормы</vt:lpstr>
      <vt:lpstr>Объёмы</vt:lpstr>
      <vt:lpstr>Ресурсы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