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" state="visible" r:id="rId4"/>
    <sheet sheetId="2" name="ВОР" state="visible" r:id="rId5"/>
    <sheet sheetId="3" name="Расчёт" state="visible" r:id="rId6"/>
  </sheets>
  <definedNames>
    <definedName name="_xlnm.Print_Area" localSheetId="0">'Выбор'!$A1:$E26</definedName>
    <definedName name="_xlnm.Print_Area" localSheetId="1">'ВОР'!$A1:$E24</definedName>
    <definedName name="_xlnm.Print_Area" localSheetId="2">'Расчёт'!$A1:$K34</definedName>
  </definedNames>
  <calcPr calcId="171027" fullCalcOnLoad="1"/>
</workbook>
</file>

<file path=xl/sharedStrings.xml><?xml version="1.0" encoding="utf-8"?>
<sst xmlns="http://schemas.openxmlformats.org/spreadsheetml/2006/main" count="149" uniqueCount="125">
  <si>
    <t>Установка котла и бойлеров: учебный пример</t>
  </si>
  <si>
    <t>Объект</t>
  </si>
  <si>
    <t>Административное здание</t>
  </si>
  <si>
    <t>Источник паспорта</t>
  </si>
  <si>
    <t>Дата</t>
  </si>
  <si>
    <t>Регион и квартал</t>
  </si>
  <si>
    <t>Жёлтые поля заполняются. Выбор нормы подтверждают паспортом и составом работ.</t>
  </si>
  <si>
    <t>Оборудование</t>
  </si>
  <si>
    <t>Условие</t>
  </si>
  <si>
    <t>ГЭСН</t>
  </si>
  <si>
    <t>Измеритель</t>
  </si>
  <si>
    <t>Проверка</t>
  </si>
  <si>
    <t>Чугунный секционный котёл</t>
  </si>
  <si>
    <t>Твёрдое топливо, до 0,06 МВт</t>
  </si>
  <si>
    <t>18-01-001-01</t>
  </si>
  <si>
    <t>шт</t>
  </si>
  <si>
    <t>Водогрейный, поставка в сборе</t>
  </si>
  <si>
    <t>Стальной жаротрубный котёл</t>
  </si>
  <si>
    <t>Газ или жидкое топливо, до 0,21 МВт</t>
  </si>
  <si>
    <t>18-01-002-06</t>
  </si>
  <si>
    <t>Мощность и конструкция по паспорту</t>
  </si>
  <si>
    <t>Газ или жидкое топливо, свыше 0,46 до 0,64 МВт</t>
  </si>
  <si>
    <t>18-01-002-09</t>
  </si>
  <si>
    <t>500 кВт относятся к этой ступени</t>
  </si>
  <si>
    <t>Электрический накопительный</t>
  </si>
  <si>
    <t>До 50 л</t>
  </si>
  <si>
    <t>18-02-004-01</t>
  </si>
  <si>
    <t>50 л включительно</t>
  </si>
  <si>
    <t>Свыше 50 до 100 л</t>
  </si>
  <si>
    <t>18-02-004-02</t>
  </si>
  <si>
    <t>100 л включительно</t>
  </si>
  <si>
    <t>Свыше 100 л</t>
  </si>
  <si>
    <t>18-02-004-03</t>
  </si>
  <si>
    <t>Объём монтажа равен числу приборов</t>
  </si>
  <si>
    <t>Электрический проточный</t>
  </si>
  <si>
    <t>Проточный нагрев</t>
  </si>
  <si>
    <t>18-02-005-01</t>
  </si>
  <si>
    <t>Не выбирают по накопительному объёму</t>
  </si>
  <si>
    <t>Ёмкостный водоподогреватель</t>
  </si>
  <si>
    <t>До 1 м³</t>
  </si>
  <si>
    <t>18-02-003-01</t>
  </si>
  <si>
    <t>Кандидат после сверки конструкции и состава</t>
  </si>
  <si>
    <t>Паспорт выбранной работы</t>
  </si>
  <si>
    <t>Значение</t>
  </si>
  <si>
    <t>Единица</t>
  </si>
  <si>
    <t>ГЭСН для проверки</t>
  </si>
  <si>
    <t>Условие расчёта</t>
  </si>
  <si>
    <t>Стальной жаротрубный газовый котёл</t>
  </si>
  <si>
    <t>кВт</t>
  </si>
  <si>
    <t>Расчёт ниже только для 18-01-002-09</t>
  </si>
  <si>
    <t>Электрический накопительный бойлер</t>
  </si>
  <si>
    <t>л</t>
  </si>
  <si>
    <t>Расчёт ниже только для 18-02-004-02</t>
  </si>
  <si>
    <t>Основание готово. Сам котёл, горелка, внешние сети и ПНР проверяются отдельно.</t>
  </si>
  <si>
    <t>ФСНБ-2022: ГЭСН 81-02-18-2022, таблицы выбора и общие положения.</t>
  </si>
  <si>
    <t>Первоисточник: сборник 18</t>
  </si>
  <si>
    <t>Ведомость объёмов работ: монтажные строки</t>
  </si>
  <si>
    <t>Укажите количество только после выбора нормы и проверки комплектности.</t>
  </si>
  <si>
    <t>ГЭСН ФСНБ-2022. Литры и киловатты характеризуют прибор, измеритель монтажа: шт.</t>
  </si>
  <si>
    <t>Работа</t>
  </si>
  <si>
    <t>Количество</t>
  </si>
  <si>
    <t>На готовом фундаменте</t>
  </si>
  <si>
    <t>Электрический накопительный водонагреватель</t>
  </si>
  <si>
    <t>Вместимость одного прибора по паспорту</t>
  </si>
  <si>
    <t>Требует исходных данных</t>
  </si>
  <si>
    <t>Основание</t>
  </si>
  <si>
    <t>Что уточнить</t>
  </si>
  <si>
    <t>Котёл и водонагреватели</t>
  </si>
  <si>
    <t>Спецификация</t>
  </si>
  <si>
    <t>Модель, цена, поставка</t>
  </si>
  <si>
    <t>Горелочное устройство</t>
  </si>
  <si>
    <t>Комплектность</t>
  </si>
  <si>
    <t>Отдельные монтажные операции</t>
  </si>
  <si>
    <t>Проект</t>
  </si>
  <si>
    <t>Новая работа или готовое основание</t>
  </si>
  <si>
    <t>Внешние трубы и арматура</t>
  </si>
  <si>
    <t>Схема обвязки</t>
  </si>
  <si>
    <t>Длины, диаметры, количество</t>
  </si>
  <si>
    <t>Трубы 24.3.03.13</t>
  </si>
  <si>
    <t>Таблица 18-02-004</t>
  </si>
  <si>
    <t>Конкретный ресурс и цена</t>
  </si>
  <si>
    <t>Электропитание и ПНР</t>
  </si>
  <si>
    <t>Перечень самостоятельных работ</t>
  </si>
  <si>
    <t>Неизвестные цены не заменены нулём. Эти позиции не входят в показанный подытог монтажа.</t>
  </si>
  <si>
    <t>Подготовил</t>
  </si>
  <si>
    <t>Проверил</t>
  </si>
  <si>
    <t>Ресурсы ГЭСН и отдельный базисный расчёт ФЕР</t>
  </si>
  <si>
    <t>ФСНБ-2022: ГЭСН 18-01-002-09 и 18-02-004-02. Расходы на единицу нормы.</t>
  </si>
  <si>
    <t>Расчёт выполняется только при совпадении выбранных шифров. Для другой нормы замените расчёт по её ресурсам.</t>
  </si>
  <si>
    <t>Ресурс</t>
  </si>
  <si>
    <t>Расход на шт</t>
  </si>
  <si>
    <t>Количество приборов</t>
  </si>
  <si>
    <t>Расход всего</t>
  </si>
  <si>
    <t>Труд рабочих: котёл</t>
  </si>
  <si>
    <t>чел.-ч</t>
  </si>
  <si>
    <t>Труд рабочих: бойлеры</t>
  </si>
  <si>
    <t>Герметизирующая лента: бойлеры</t>
  </si>
  <si>
    <t>кг</t>
  </si>
  <si>
    <t>Электроэнергия: бойлеры</t>
  </si>
  <si>
    <t>кВт-ч</t>
  </si>
  <si>
    <t>Трубы 24.3.03.13: бойлеры</t>
  </si>
  <si>
    <t>м</t>
  </si>
  <si>
    <t>Труд рабочих всего, чел.-ч</t>
  </si>
  <si>
    <t>Показаны выбранные ресурсы. Полный перечень ресурсов проверяют в каждой норме.</t>
  </si>
  <si>
    <t>ФЕР ФСНБ-2020: базисный уровень цен 2001 года, руб. Нормативы для внутренних санитарно-технических работ.</t>
  </si>
  <si>
    <t>Накладные расходы</t>
  </si>
  <si>
    <t>Сметная прибыль</t>
  </si>
  <si>
    <t>Вне районов Крайнего Севера и приравненных местностей. ФОТ = ОТ рабочих + ОТм. ОТм уже входит в ЭМ.</t>
  </si>
  <si>
    <t>ФЕР</t>
  </si>
  <si>
    <t>Количество, шт</t>
  </si>
  <si>
    <t>ОТ на шт</t>
  </si>
  <si>
    <t>ЭМ на шт</t>
  </si>
  <si>
    <t>Материалы на шт</t>
  </si>
  <si>
    <t>ОТм внутри ЭМ на шт</t>
  </si>
  <si>
    <t>ПЗ</t>
  </si>
  <si>
    <t>ФОТ</t>
  </si>
  <si>
    <t>НР</t>
  </si>
  <si>
    <t>СП</t>
  </si>
  <si>
    <t>Подытог</t>
  </si>
  <si>
    <t>Подытог монтажа</t>
  </si>
  <si>
    <t>Без оборудования, неучтённых ресурсов, сопутствующих работ, ПНР, индексации, непредвиденных и НДС. Это не текущая стоимость котельной.</t>
  </si>
  <si>
    <t>НР: приказ № 812/пр, строка 16 приложения. СП: приказ № 774/пр, строка 16 приложения 1.</t>
  </si>
  <si>
    <t>Нормативы НР: официальный документ</t>
  </si>
  <si>
    <t>Нормативы СП: официальный документ</t>
  </si>
  <si>
    <t>Ресурсы ГЭСН: официальный сборник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</si>
</sst>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"/>
  </numFmts>
  <fonts count="5" x14ac:knownFonts="1">
    <font>
      <color theme="1"/>
      <family val="2"/>
      <scheme val="minor"/>
      <sz val="11"/>
      <name val="Calibri"/>
    </font>
    <font>
      <b/>
      <color rgb="56382B"/>
      <sz val="14"/>
      <name val="Arial"/>
    </font>
    <font>
      <color rgb="26211E"/>
      <sz val="10"/>
      <name val="Arial"/>
    </font>
    <font>
      <b/>
      <color rgb="FFFFFF"/>
      <sz val="10"/>
      <name val="Arial"/>
    </font>
    <font>
      <b/>
      <color rgb="56382B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0C4"/>
      </patternFill>
    </fill>
    <fill>
      <patternFill patternType="solid">
        <fgColor rgb="56382B"/>
      </patternFill>
    </fill>
    <fill>
      <patternFill patternType="solid">
        <fgColor rgb="F3ECE7"/>
      </patternFill>
    </fill>
  </fills>
  <borders count="2">
    <border>
      <left/>
      <right/>
      <top/>
      <bottom/>
      <diagonal/>
    </border>
    <border>
      <left/>
      <right/>
      <top style="thin">
        <color rgb="56382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 applyProtection="1">
      <alignment horizontal="left" vertical="center" wrapText="1"/>
      <protection locked="0"/>
    </xf>
    <xf numFmtId="164" fontId="2" fillId="2" borderId="0" xfId="0" applyNumberFormat="1" applyFont="1" applyFill="1" applyAlignment="1" applyProtection="1">
      <alignment horizontal="left"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2" fontId="2" fillId="2" borderId="0" xfId="0" applyNumberFormat="1" applyFont="1" applyFill="1" applyAlignment="1" applyProtection="1">
      <alignment horizontal="right" vertical="center" wrapText="1"/>
      <protection locked="0"/>
    </xf>
    <xf numFmtId="49" fontId="2" fillId="0" borderId="0" xfId="0" applyNumberFormat="1" applyFont="1" applyAlignment="1">
      <alignment horizontal="right" vertical="center" wrapText="1"/>
    </xf>
    <xf numFmtId="1" fontId="2" fillId="2" borderId="0" xfId="0" applyNumberFormat="1" applyFont="1" applyFill="1" applyAlignment="1" applyProtection="1">
      <alignment horizontal="right" vertical="center" wrapText="1"/>
      <protection locked="0"/>
    </xf>
    <xf numFmtId="0" fontId="0" fillId="2" borderId="0" xfId="0" applyFill="1" applyProtection="1">
      <protection locked="0"/>
    </xf>
    <xf numFmtId="165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/>
    <xf numFmtId="165" fontId="4" fillId="4" borderId="1" xfId="0" applyNumberFormat="1" applyFont="1" applyFill="1" applyBorder="1" applyAlignment="1">
      <alignment horizontal="right" vertical="center" wrapText="1"/>
    </xf>
    <xf numFmtId="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34d7b3b3-9bbc-44f7-a18e-422a97fe137d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ation.pravo.gov.ru/Document/View/0001202103260001" TargetMode="External"/><Relationship Id="rId2" Type="http://schemas.openxmlformats.org/officeDocument/2006/relationships/hyperlink" Target="https://publication.pravo.gov.ru/Document/View/0001202102120003" TargetMode="External"/><Relationship Id="rId3" Type="http://schemas.openxmlformats.org/officeDocument/2006/relationships/hyperlink" Target="https://fgiscs.minstroyrf.ru/api/FrsnDocument/DocDataByGuid/34d7b3b3-9bbc-44f7-a18e-422a97fe13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6"/>
  <sheetViews>
    <sheetView workbookViewId="0" showGridLines="0">
      <pane ySplit="9" topLeftCell="A10" activePane="bottomLeft" state="frozen"/>
      <selection pane="bottomLeft"/>
    </sheetView>
  </sheetViews>
  <sheetFormatPr defaultRowHeight="28" outlineLevelRow="0" outlineLevelCol="0" x14ac:dyDescent="55" customHeight="1"/>
  <cols>
    <col min="1" max="1" width="36" customWidth="1"/>
    <col min="2" max="2" width="19" customWidth="1"/>
    <col min="3" max="3" width="18" customWidth="1"/>
    <col min="4" max="4" width="17" customWidth="1"/>
    <col min="5" max="5" width="38" customWidth="1"/>
    <col min="6" max="10" width="17" customWidth="1"/>
    <col min="11" max="11" width="19" customWidth="1"/>
  </cols>
  <sheetData>
    <row r="2" ht="30" customHeight="1" spans="1:5" x14ac:dyDescent="0.25">
      <c r="A2" s="1" t="s">
        <v>0</v>
      </c>
      <c r="B2" s="1"/>
      <c r="C2" s="1"/>
      <c r="D2" s="1"/>
      <c r="E2" s="1"/>
    </row>
    <row r="4" spans="1:5" x14ac:dyDescent="0.25">
      <c r="A4" s="2" t="s">
        <v>1</v>
      </c>
      <c r="B4" s="3" t="s">
        <v>2</v>
      </c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2" x14ac:dyDescent="0.25">
      <c r="A6" s="2" t="s">
        <v>4</v>
      </c>
      <c r="B6" s="4">
        <v>46302</v>
      </c>
    </row>
    <row r="7" spans="1:5" x14ac:dyDescent="0.25">
      <c r="A7" s="2" t="s">
        <v>5</v>
      </c>
      <c r="B7" s="3"/>
      <c r="C7" s="3"/>
      <c r="D7" s="3"/>
      <c r="E7" s="3"/>
    </row>
    <row r="8" ht="34" customHeight="1" spans="1:5" x14ac:dyDescent="0.25">
      <c r="A8" s="2" t="s">
        <v>6</v>
      </c>
      <c r="B8" s="2"/>
      <c r="C8" s="2"/>
      <c r="D8" s="2"/>
      <c r="E8" s="2"/>
    </row>
    <row r="9" ht="40" customHeight="1" spans="1:5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</row>
    <row r="10" ht="56" customHeight="1" spans="1:5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</row>
    <row r="11" ht="56" customHeight="1" spans="1:5" x14ac:dyDescent="0.25">
      <c r="A11" s="2" t="s">
        <v>17</v>
      </c>
      <c r="B11" s="2" t="s">
        <v>18</v>
      </c>
      <c r="C11" s="2" t="s">
        <v>19</v>
      </c>
      <c r="D11" s="2" t="s">
        <v>15</v>
      </c>
      <c r="E11" s="2" t="s">
        <v>20</v>
      </c>
    </row>
    <row r="12" ht="56" customHeight="1" spans="1:5" x14ac:dyDescent="0.25">
      <c r="A12" s="2" t="s">
        <v>17</v>
      </c>
      <c r="B12" s="2" t="s">
        <v>21</v>
      </c>
      <c r="C12" s="2" t="s">
        <v>22</v>
      </c>
      <c r="D12" s="2" t="s">
        <v>15</v>
      </c>
      <c r="E12" s="2" t="s">
        <v>23</v>
      </c>
    </row>
    <row r="13" ht="56" customHeight="1" spans="1:5" x14ac:dyDescent="0.25">
      <c r="A13" s="2" t="s">
        <v>24</v>
      </c>
      <c r="B13" s="2" t="s">
        <v>25</v>
      </c>
      <c r="C13" s="2" t="s">
        <v>26</v>
      </c>
      <c r="D13" s="2" t="s">
        <v>15</v>
      </c>
      <c r="E13" s="2" t="s">
        <v>27</v>
      </c>
    </row>
    <row r="14" ht="56" customHeight="1" spans="1:5" x14ac:dyDescent="0.25">
      <c r="A14" s="2" t="s">
        <v>24</v>
      </c>
      <c r="B14" s="2" t="s">
        <v>28</v>
      </c>
      <c r="C14" s="2" t="s">
        <v>29</v>
      </c>
      <c r="D14" s="2" t="s">
        <v>15</v>
      </c>
      <c r="E14" s="2" t="s">
        <v>30</v>
      </c>
    </row>
    <row r="15" ht="56" customHeight="1" spans="1:5" x14ac:dyDescent="0.25">
      <c r="A15" s="2" t="s">
        <v>24</v>
      </c>
      <c r="B15" s="2" t="s">
        <v>31</v>
      </c>
      <c r="C15" s="2" t="s">
        <v>32</v>
      </c>
      <c r="D15" s="2" t="s">
        <v>15</v>
      </c>
      <c r="E15" s="2" t="s">
        <v>33</v>
      </c>
    </row>
    <row r="16" ht="56" customHeight="1" spans="1:5" x14ac:dyDescent="0.25">
      <c r="A16" s="2" t="s">
        <v>34</v>
      </c>
      <c r="B16" s="2" t="s">
        <v>35</v>
      </c>
      <c r="C16" s="2" t="s">
        <v>36</v>
      </c>
      <c r="D16" s="2" t="s">
        <v>15</v>
      </c>
      <c r="E16" s="2" t="s">
        <v>37</v>
      </c>
    </row>
    <row r="17" ht="56" customHeight="1" spans="1:5" x14ac:dyDescent="0.25">
      <c r="A17" s="2" t="s">
        <v>38</v>
      </c>
      <c r="B17" s="2" t="s">
        <v>39</v>
      </c>
      <c r="C17" s="2" t="s">
        <v>40</v>
      </c>
      <c r="D17" s="2" t="s">
        <v>15</v>
      </c>
      <c r="E17" s="2" t="s">
        <v>41</v>
      </c>
    </row>
    <row r="19" ht="40" customHeight="1" spans="1:5" x14ac:dyDescent="0.25">
      <c r="A19" s="5" t="s">
        <v>42</v>
      </c>
      <c r="B19" s="5" t="s">
        <v>43</v>
      </c>
      <c r="C19" s="5" t="s">
        <v>44</v>
      </c>
      <c r="D19" s="5" t="s">
        <v>45</v>
      </c>
      <c r="E19" s="5" t="s">
        <v>46</v>
      </c>
    </row>
    <row r="20" ht="48" customHeight="1" spans="1:5" x14ac:dyDescent="0.25">
      <c r="A20" s="2" t="s">
        <v>47</v>
      </c>
      <c r="B20" s="6">
        <v>500</v>
      </c>
      <c r="C20" s="2" t="s">
        <v>48</v>
      </c>
      <c r="D20" s="7" t="str">
        <f>IF(B20="","",IF(B20&lt;=0,"Уточните мощность",IF(B20&lt;=210,"18-01-002-06",IF(B20&lt;=310,"18-01-002-07",IF(B20&lt;=460,"18-01-002-08",IF(B20&lt;=640,"18-01-002-09",IF(B20&lt;=840,"18-01-002-10","Проверьте применимость")))))))</f>
        <v>18-01-002-09</v>
      </c>
      <c r="E20" s="2" t="s">
        <v>49</v>
      </c>
    </row>
    <row r="21" ht="48" customHeight="1" spans="1:5" x14ac:dyDescent="0.25">
      <c r="A21" s="2" t="s">
        <v>50</v>
      </c>
      <c r="B21" s="6">
        <v>80</v>
      </c>
      <c r="C21" s="2" t="s">
        <v>51</v>
      </c>
      <c r="D21" s="7" t="str">
        <f>IF(B21="","",IF(B21&lt;=0,"Уточните объём",IF(B21&lt;=50,"18-02-004-01",IF(B21&lt;=100,"18-02-004-02","18-02-004-03"))))</f>
        <v>18-02-004-02</v>
      </c>
      <c r="E21" s="2" t="s">
        <v>52</v>
      </c>
    </row>
    <row r="23" ht="34" customHeight="1" spans="1:5" x14ac:dyDescent="0.25">
      <c r="A23" s="2" t="s">
        <v>53</v>
      </c>
      <c r="B23" s="2"/>
      <c r="C23" s="2"/>
      <c r="D23" s="2"/>
      <c r="E23" s="2"/>
    </row>
    <row r="25" ht="34" customHeight="1" spans="1:5" x14ac:dyDescent="0.25">
      <c r="A25" s="2" t="s">
        <v>54</v>
      </c>
      <c r="B25" s="2"/>
      <c r="C25" s="2"/>
      <c r="D25" s="2"/>
      <c r="E25" s="2"/>
    </row>
    <row r="26" spans="1:5" x14ac:dyDescent="0.25">
      <c r="A26" s="2" t="s">
        <v>55</v>
      </c>
      <c r="B26" s="2"/>
      <c r="C26" s="2"/>
      <c r="D26" s="2"/>
      <c r="E26" s="2"/>
    </row>
  </sheetData>
  <sheetProtection sheet="1" algorithmName="SHA-512" hashValue="LpDJrnUg49ScZalk2RmLCOt/RAZZan7cbHijE583uStefMwBQabYpe/wv/MYqJwFUqZkTx83PA6PtP19/LyoEg==" saltValue="k+itdQoFA3vvvLQkjbH53w==" spinCount="100000"/>
  <mergeCells count="8">
    <mergeCell ref="A2:E2"/>
    <mergeCell ref="B4:E4"/>
    <mergeCell ref="B5:E5"/>
    <mergeCell ref="B7:E7"/>
    <mergeCell ref="A8:E8"/>
    <mergeCell ref="A23:E23"/>
    <mergeCell ref="A25:E25"/>
    <mergeCell ref="A26:E26"/>
  </mergeCells>
  <dataValidations count="1">
    <dataValidation type="decimal" operator="greaterThanOrEqual" allowBlank="1" showErrorMessage="1" error="Введите неотрицательное число." sqref="B20:B21">
      <formula1>0</formula1>
    </dataValidation>
  </dataValidations>
  <hyperlinks>
    <hyperlink ref="A26" r:id="rId1"/>
  </hyperlinks>
  <pageMargins left="0.3" right="0.3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workbookViewId="0" showGridLines="0">
      <pane ySplit="9" topLeftCell="A10" activePane="bottomLeft" state="frozen"/>
      <selection pane="bottomLeft"/>
    </sheetView>
  </sheetViews>
  <sheetFormatPr defaultRowHeight="28" outlineLevelRow="0" outlineLevelCol="0" x14ac:dyDescent="55" customHeight="1"/>
  <cols>
    <col min="1" max="1" width="36" customWidth="1"/>
    <col min="2" max="2" width="19" customWidth="1"/>
    <col min="3" max="3" width="18" customWidth="1"/>
    <col min="4" max="4" width="17" customWidth="1"/>
    <col min="5" max="5" width="38" customWidth="1"/>
    <col min="6" max="10" width="17" customWidth="1"/>
    <col min="11" max="11" width="19" customWidth="1"/>
  </cols>
  <sheetData>
    <row r="2" ht="30" customHeight="1" spans="1:5" x14ac:dyDescent="0.25">
      <c r="A2" s="1" t="s">
        <v>56</v>
      </c>
      <c r="B2" s="1"/>
      <c r="C2" s="1"/>
      <c r="D2" s="1"/>
      <c r="E2" s="1"/>
    </row>
    <row r="4" ht="34" customHeight="1" spans="1:5" x14ac:dyDescent="0.25">
      <c r="A4" s="2" t="s">
        <v>57</v>
      </c>
      <c r="B4" s="2"/>
      <c r="C4" s="2"/>
      <c r="D4" s="2"/>
      <c r="E4" s="2"/>
    </row>
    <row r="6" ht="34" customHeight="1" spans="1:5" x14ac:dyDescent="0.25">
      <c r="A6" s="2" t="s">
        <v>58</v>
      </c>
      <c r="B6" s="2"/>
      <c r="C6" s="2"/>
      <c r="D6" s="2"/>
      <c r="E6" s="2"/>
    </row>
    <row r="9" ht="40" customHeight="1" spans="1:5" x14ac:dyDescent="0.25">
      <c r="A9" s="5" t="s">
        <v>59</v>
      </c>
      <c r="B9" s="5" t="s">
        <v>9</v>
      </c>
      <c r="C9" s="5" t="s">
        <v>10</v>
      </c>
      <c r="D9" s="5" t="s">
        <v>60</v>
      </c>
      <c r="E9" s="5" t="s">
        <v>8</v>
      </c>
    </row>
    <row r="10" ht="50" customHeight="1" spans="1:5" x14ac:dyDescent="0.25">
      <c r="A10" s="2" t="s">
        <v>47</v>
      </c>
      <c r="B10" s="7" t="str">
        <f>'Выбор'!D20</f>
        <v>18-01-002-09</v>
      </c>
      <c r="C10" s="2" t="s">
        <v>15</v>
      </c>
      <c r="D10" s="8">
        <v>1</v>
      </c>
      <c r="E10" s="2" t="s">
        <v>61</v>
      </c>
    </row>
    <row r="11" ht="50" customHeight="1" spans="1:5" x14ac:dyDescent="0.25">
      <c r="A11" s="2" t="s">
        <v>62</v>
      </c>
      <c r="B11" s="7" t="str">
        <f>'Выбор'!D21</f>
        <v>18-02-004-02</v>
      </c>
      <c r="C11" s="2" t="s">
        <v>15</v>
      </c>
      <c r="D11" s="8">
        <v>3</v>
      </c>
      <c r="E11" s="2" t="s">
        <v>63</v>
      </c>
    </row>
    <row r="14" ht="40" customHeight="1" spans="1:5" x14ac:dyDescent="0.25">
      <c r="A14" s="5" t="s">
        <v>64</v>
      </c>
      <c r="B14" s="5" t="s">
        <v>60</v>
      </c>
      <c r="C14" s="5" t="s">
        <v>44</v>
      </c>
      <c r="D14" s="5" t="s">
        <v>65</v>
      </c>
      <c r="E14" s="5" t="s">
        <v>66</v>
      </c>
    </row>
    <row r="15" ht="44" customHeight="1" spans="1:5" x14ac:dyDescent="0.25">
      <c r="A15" s="2" t="s">
        <v>67</v>
      </c>
      <c r="B15" s="9"/>
      <c r="C15" s="9"/>
      <c r="D15" s="2" t="s">
        <v>68</v>
      </c>
      <c r="E15" s="2" t="s">
        <v>69</v>
      </c>
    </row>
    <row r="16" ht="44" customHeight="1" spans="1:5" x14ac:dyDescent="0.25">
      <c r="A16" s="2" t="s">
        <v>70</v>
      </c>
      <c r="B16" s="9"/>
      <c r="C16" s="9"/>
      <c r="D16" s="2" t="s">
        <v>71</v>
      </c>
      <c r="E16" s="2" t="s">
        <v>72</v>
      </c>
    </row>
    <row r="17" ht="44" customHeight="1" spans="1:5" x14ac:dyDescent="0.25">
      <c r="A17" s="2" t="s">
        <v>65</v>
      </c>
      <c r="B17" s="9"/>
      <c r="C17" s="9"/>
      <c r="D17" s="2" t="s">
        <v>73</v>
      </c>
      <c r="E17" s="2" t="s">
        <v>74</v>
      </c>
    </row>
    <row r="18" ht="44" customHeight="1" spans="1:5" x14ac:dyDescent="0.25">
      <c r="A18" s="2" t="s">
        <v>75</v>
      </c>
      <c r="B18" s="9"/>
      <c r="C18" s="9"/>
      <c r="D18" s="2" t="s">
        <v>76</v>
      </c>
      <c r="E18" s="2" t="s">
        <v>77</v>
      </c>
    </row>
    <row r="19" ht="44" customHeight="1" spans="1:5" x14ac:dyDescent="0.25">
      <c r="A19" s="2" t="s">
        <v>78</v>
      </c>
      <c r="B19" s="9"/>
      <c r="C19" s="9"/>
      <c r="D19" s="2" t="s">
        <v>79</v>
      </c>
      <c r="E19" s="2" t="s">
        <v>80</v>
      </c>
    </row>
    <row r="20" ht="44" customHeight="1" spans="1:5" x14ac:dyDescent="0.25">
      <c r="A20" s="2" t="s">
        <v>81</v>
      </c>
      <c r="B20" s="9"/>
      <c r="C20" s="9"/>
      <c r="D20" s="2" t="s">
        <v>73</v>
      </c>
      <c r="E20" s="2" t="s">
        <v>82</v>
      </c>
    </row>
    <row r="22" ht="34" customHeight="1" spans="1:5" x14ac:dyDescent="0.25">
      <c r="A22" s="2" t="s">
        <v>83</v>
      </c>
      <c r="B22" s="2"/>
      <c r="C22" s="2"/>
      <c r="D22" s="2"/>
      <c r="E22" s="2"/>
    </row>
    <row r="24" spans="1:5" x14ac:dyDescent="0.25">
      <c r="A24" s="2" t="s">
        <v>84</v>
      </c>
      <c r="B24" s="9"/>
      <c r="D24" s="2" t="s">
        <v>85</v>
      </c>
      <c r="E24" s="9"/>
    </row>
  </sheetData>
  <sheetProtection sheet="1" algorithmName="SHA-512" hashValue="uDNk6Xk0wdFd7VRivn2dvd6Uk2xqCwFUC3vmfrl3FHKfJDBDs9ZkGho5qBpvpr0xW6fQRGHliR2iZtVUSWs7Sg==" saltValue="QmNKNc7HqMa0Rqu9LOOBfQ==" spinCount="100000"/>
  <mergeCells count="4">
    <mergeCell ref="A2:E2"/>
    <mergeCell ref="A4:E4"/>
    <mergeCell ref="A6:E6"/>
    <mergeCell ref="A22:E22"/>
  </mergeCells>
  <dataValidations count="1">
    <dataValidation type="whole" operator="greaterThanOrEqual" allowBlank="1" showErrorMessage="1" error="Количество приборов должно быть целым неотрицательным числом." sqref="D10:D11">
      <formula1>0</formula1>
    </dataValidation>
  </dataValidations>
  <pageMargins left="0.3" right="0.3" top="0.4" bottom="0.4" header="0.2" footer="0.2"/>
  <pageSetup paperSize="8" orientation="landscape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4"/>
  <sheetViews>
    <sheetView workbookViewId="0" showGridLines="0">
      <pane ySplit="9" topLeftCell="A10" activePane="bottomLeft" state="frozen"/>
      <selection pane="bottomLeft"/>
    </sheetView>
  </sheetViews>
  <sheetFormatPr defaultRowHeight="28" outlineLevelRow="0" outlineLevelCol="0" x14ac:dyDescent="55" customHeight="1"/>
  <cols>
    <col min="1" max="1" width="36" customWidth="1"/>
    <col min="2" max="2" width="19" customWidth="1"/>
    <col min="3" max="3" width="18" customWidth="1"/>
    <col min="4" max="4" width="17" customWidth="1"/>
    <col min="5" max="5" width="38" customWidth="1"/>
    <col min="6" max="10" width="17" customWidth="1"/>
    <col min="11" max="11" width="19" customWidth="1"/>
  </cols>
  <sheetData>
    <row r="2" ht="30" customHeight="1" spans="1:11" x14ac:dyDescent="0.25">
      <c r="A2" s="1" t="s">
        <v>86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4" customHeight="1" spans="1:11" x14ac:dyDescent="0.25">
      <c r="A4" s="2" t="s">
        <v>87</v>
      </c>
      <c r="B4" s="2"/>
      <c r="C4" s="2"/>
      <c r="D4" s="2"/>
      <c r="E4" s="2"/>
      <c r="F4" s="2"/>
      <c r="G4" s="2"/>
      <c r="H4" s="2"/>
      <c r="I4" s="2"/>
      <c r="J4" s="2"/>
      <c r="K4" s="2"/>
    </row>
    <row r="6" ht="34" customHeight="1" spans="1:11" x14ac:dyDescent="0.25">
      <c r="A6" s="2" t="s">
        <v>88</v>
      </c>
      <c r="B6" s="2"/>
      <c r="C6" s="2"/>
      <c r="D6" s="2"/>
      <c r="E6" s="2"/>
      <c r="F6" s="2"/>
      <c r="G6" s="2"/>
      <c r="H6" s="2"/>
      <c r="I6" s="2"/>
      <c r="J6" s="2"/>
      <c r="K6" s="2"/>
    </row>
    <row r="9" ht="40" customHeight="1" spans="1:5" x14ac:dyDescent="0.25">
      <c r="A9" s="5" t="s">
        <v>89</v>
      </c>
      <c r="B9" s="5" t="s">
        <v>90</v>
      </c>
      <c r="C9" s="5" t="s">
        <v>44</v>
      </c>
      <c r="D9" s="5" t="s">
        <v>91</v>
      </c>
      <c r="E9" s="5" t="s">
        <v>92</v>
      </c>
    </row>
    <row r="10" spans="1:5" x14ac:dyDescent="0.25">
      <c r="A10" s="2" t="s">
        <v>93</v>
      </c>
      <c r="B10" s="10">
        <v>66.8</v>
      </c>
      <c r="C10" s="2" t="s">
        <v>94</v>
      </c>
      <c r="D10" s="11">
        <f>IF(ISNUMBER('ВОР'!D10),'ВОР'!D10,"")</f>
        <v>1</v>
      </c>
      <c r="E10" s="10">
        <f>IF('ВОР'!B10&lt;&gt;"18-01-002-09","Проверьте норму",IF(ISNUMBER(D10),B10*D10,""))</f>
        <v>66.8</v>
      </c>
    </row>
    <row r="11" spans="1:5" x14ac:dyDescent="0.25">
      <c r="A11" s="2" t="s">
        <v>95</v>
      </c>
      <c r="B11" s="10">
        <v>0.87</v>
      </c>
      <c r="C11" s="2" t="s">
        <v>94</v>
      </c>
      <c r="D11" s="11">
        <f>IF(ISNUMBER('ВОР'!D11),'ВОР'!D11,"")</f>
        <v>3</v>
      </c>
      <c r="E11" s="10">
        <f>IF('ВОР'!B11&lt;&gt;"18-02-004-02","Проверьте норму",IF(ISNUMBER(D11),B11*D11,""))</f>
        <v>2.61</v>
      </c>
    </row>
    <row r="12" spans="1:5" x14ac:dyDescent="0.25">
      <c r="A12" s="2" t="s">
        <v>96</v>
      </c>
      <c r="B12" s="10">
        <v>0.002</v>
      </c>
      <c r="C12" s="2" t="s">
        <v>97</v>
      </c>
      <c r="D12" s="11">
        <f>IF(ISNUMBER('ВОР'!D11),'ВОР'!D11,"")</f>
        <v>3</v>
      </c>
      <c r="E12" s="10">
        <f>IF('ВОР'!B11&lt;&gt;"18-02-004-02","Проверьте норму",IF(ISNUMBER(D12),B12*D12,""))</f>
        <v>0.006</v>
      </c>
    </row>
    <row r="13" spans="1:5" x14ac:dyDescent="0.25">
      <c r="A13" s="2" t="s">
        <v>98</v>
      </c>
      <c r="B13" s="10">
        <v>0.0208</v>
      </c>
      <c r="C13" s="2" t="s">
        <v>99</v>
      </c>
      <c r="D13" s="11">
        <f>IF(ISNUMBER('ВОР'!D11),'ВОР'!D11,"")</f>
        <v>3</v>
      </c>
      <c r="E13" s="10">
        <f>IF('ВОР'!B11&lt;&gt;"18-02-004-02","Проверьте норму",IF(ISNUMBER(D13),B13*D13,""))</f>
        <v>0.0624</v>
      </c>
    </row>
    <row r="14" spans="1:5" x14ac:dyDescent="0.25">
      <c r="A14" s="2" t="s">
        <v>100</v>
      </c>
      <c r="B14" s="10">
        <v>1.5</v>
      </c>
      <c r="C14" s="2" t="s">
        <v>101</v>
      </c>
      <c r="D14" s="11">
        <f>IF(ISNUMBER('ВОР'!D11),'ВОР'!D11,"")</f>
        <v>3</v>
      </c>
      <c r="E14" s="10">
        <f>IF('ВОР'!B11&lt;&gt;"18-02-004-02","Проверьте норму",IF(ISNUMBER(D14),B14*D14,""))</f>
        <v>4.5</v>
      </c>
    </row>
    <row r="16" spans="1:5" x14ac:dyDescent="0.25">
      <c r="A16" s="12" t="s">
        <v>102</v>
      </c>
      <c r="B16" s="13"/>
      <c r="C16" s="13"/>
      <c r="D16" s="13"/>
      <c r="E16" s="14">
        <f>IF(AND(ISNUMBER(E10),ISNUMBER(E11)),SUM(E10:E11),"Заполните ВОР и проверьте нормы")</f>
        <v>69.41</v>
      </c>
    </row>
    <row r="18" ht="34" customHeight="1" spans="1:11" x14ac:dyDescent="0.25">
      <c r="A18" s="2" t="s">
        <v>103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20" ht="34" customHeight="1" spans="1:11" x14ac:dyDescent="0.25">
      <c r="A20" s="2" t="s">
        <v>104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5" x14ac:dyDescent="0.25">
      <c r="A21" s="2" t="s">
        <v>105</v>
      </c>
      <c r="B21" s="15">
        <v>1.21</v>
      </c>
      <c r="D21" s="2" t="s">
        <v>106</v>
      </c>
      <c r="E21" s="15">
        <v>0.72</v>
      </c>
    </row>
    <row r="22" ht="34" customHeight="1" spans="1:11" x14ac:dyDescent="0.25">
      <c r="A22" s="2" t="s">
        <v>107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4" ht="40" customHeight="1" spans="1:11" x14ac:dyDescent="0.25">
      <c r="A24" s="5" t="s">
        <v>108</v>
      </c>
      <c r="B24" s="5" t="s">
        <v>109</v>
      </c>
      <c r="C24" s="5" t="s">
        <v>110</v>
      </c>
      <c r="D24" s="5" t="s">
        <v>111</v>
      </c>
      <c r="E24" s="5" t="s">
        <v>112</v>
      </c>
      <c r="F24" s="5" t="s">
        <v>113</v>
      </c>
      <c r="G24" s="5" t="s">
        <v>114</v>
      </c>
      <c r="H24" s="5" t="s">
        <v>115</v>
      </c>
      <c r="I24" s="5" t="s">
        <v>116</v>
      </c>
      <c r="J24" s="5" t="s">
        <v>117</v>
      </c>
      <c r="K24" s="5" t="s">
        <v>118</v>
      </c>
    </row>
    <row r="25" spans="1:11" x14ac:dyDescent="0.25">
      <c r="A25" s="2" t="s">
        <v>22</v>
      </c>
      <c r="B25" s="11">
        <f>IF(ISNUMBER('ВОР'!D10),'ВОР'!D10,"")</f>
        <v>1</v>
      </c>
      <c r="C25" s="16">
        <v>627.92</v>
      </c>
      <c r="D25" s="16">
        <v>524.16</v>
      </c>
      <c r="E25" s="16">
        <v>301.72</v>
      </c>
      <c r="F25" s="16">
        <v>65.87</v>
      </c>
      <c r="G25" s="16">
        <f>IF('ВОР'!B10&lt;&gt;A25,"Проверьте норму",IF(ISNUMBER(B25),ROUND(B25*SUM(C25:E25),2),""))</f>
        <v>1453.8</v>
      </c>
      <c r="H25" s="16">
        <f>IF('ВОР'!B10&lt;&gt;A25,"Проверьте норму",IF(ISNUMBER(B25),ROUND(B25*(C25+F25),2),""))</f>
        <v>693.79</v>
      </c>
      <c r="I25" s="16">
        <f>IF('ВОР'!B10&lt;&gt;A25,"Проверьте норму",IF(ISNUMBER(B25),ROUND(H25*$B$21,2),""))</f>
        <v>839.49</v>
      </c>
      <c r="J25" s="16">
        <f>IF('ВОР'!B10&lt;&gt;A25,"Проверьте норму",IF(ISNUMBER(B25),ROUND(H25*$E$21,2),""))</f>
        <v>499.53</v>
      </c>
      <c r="K25" s="16">
        <f>IF('ВОР'!B10&lt;&gt;A25,"Проверьте норму",IF(ISNUMBER(B25),ROUND(SUM(G25,I25:J25),2),""))</f>
        <v>2792.82</v>
      </c>
    </row>
    <row r="26" spans="1:11" x14ac:dyDescent="0.25">
      <c r="A26" s="2" t="s">
        <v>29</v>
      </c>
      <c r="B26" s="11">
        <f>IF(ISNUMBER('ВОР'!D11),'ВОР'!D11,"")</f>
        <v>3</v>
      </c>
      <c r="C26" s="16">
        <v>7.42</v>
      </c>
      <c r="D26" s="16">
        <v>0</v>
      </c>
      <c r="E26" s="16">
        <v>0.89</v>
      </c>
      <c r="F26" s="16">
        <v>0</v>
      </c>
      <c r="G26" s="16">
        <f>IF('ВОР'!B11&lt;&gt;A26,"Проверьте норму",IF(ISNUMBER(B26),ROUND(B26*SUM(C26:E26),2),""))</f>
        <v>24.93</v>
      </c>
      <c r="H26" s="16">
        <f>IF('ВОР'!B11&lt;&gt;A26,"Проверьте норму",IF(ISNUMBER(B26),ROUND(B26*(C26+F26),2),""))</f>
        <v>22.26</v>
      </c>
      <c r="I26" s="16">
        <f>IF('ВОР'!B11&lt;&gt;A26,"Проверьте норму",IF(ISNUMBER(B26),ROUND(H26*$B$21,2),""))</f>
        <v>26.93</v>
      </c>
      <c r="J26" s="16">
        <f>IF('ВОР'!B11&lt;&gt;A26,"Проверьте норму",IF(ISNUMBER(B26),ROUND(H26*$E$21,2),""))</f>
        <v>16.03</v>
      </c>
      <c r="K26" s="16">
        <f>IF('ВОР'!B11&lt;&gt;A26,"Проверьте норму",IF(ISNUMBER(B26),ROUND(SUM(G26,I26:J26),2),""))</f>
        <v>67.89</v>
      </c>
    </row>
    <row r="27" spans="1:11" x14ac:dyDescent="0.25">
      <c r="A27" s="12" t="s">
        <v>119</v>
      </c>
      <c r="B27" s="13"/>
      <c r="C27" s="13"/>
      <c r="D27" s="13"/>
      <c r="E27" s="13"/>
      <c r="F27" s="13"/>
      <c r="G27" s="17">
        <f>IF(AND(ISNUMBER(G25),ISNUMBER(G26)),ROUND(SUM(G25:G26),2),"Заполните ВОР и проверьте нормы")</f>
        <v>1478.73</v>
      </c>
      <c r="H27" s="17">
        <f>IF(AND(ISNUMBER(H25),ISNUMBER(H26)),ROUND(SUM(H25:H26),2),"Заполните ВОР и проверьте нормы")</f>
        <v>716.05</v>
      </c>
      <c r="I27" s="17">
        <f>IF(AND(ISNUMBER(I25),ISNUMBER(I26)),ROUND(SUM(I25:I26),2),"Заполните ВОР и проверьте нормы")</f>
        <v>866.42</v>
      </c>
      <c r="J27" s="17">
        <f>IF(AND(ISNUMBER(J25),ISNUMBER(J26)),ROUND(SUM(J25:J26),2),"Заполните ВОР и проверьте нормы")</f>
        <v>515.56</v>
      </c>
      <c r="K27" s="17">
        <f>IF(AND(ISNUMBER(K25),ISNUMBER(K26)),ROUND(SUM(K25:K26),2),"Заполните ВОР и проверьте нормы")</f>
        <v>2860.71</v>
      </c>
    </row>
    <row r="29" ht="34" customHeight="1" spans="1:11" x14ac:dyDescent="0.25">
      <c r="A29" s="2" t="s">
        <v>120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1" ht="34" customHeight="1" spans="1:11" x14ac:dyDescent="0.25">
      <c r="A31" s="2" t="s">
        <v>121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5" x14ac:dyDescent="0.25">
      <c r="A32" s="2" t="s">
        <v>122</v>
      </c>
      <c r="B32" s="2"/>
      <c r="C32" s="2"/>
      <c r="D32" s="2"/>
      <c r="E32" s="2"/>
    </row>
    <row r="33" spans="1:5" x14ac:dyDescent="0.25">
      <c r="A33" s="2" t="s">
        <v>123</v>
      </c>
      <c r="B33" s="2"/>
      <c r="C33" s="2"/>
      <c r="D33" s="2"/>
      <c r="E33" s="2"/>
    </row>
    <row r="34" spans="1:5" x14ac:dyDescent="0.25">
      <c r="A34" s="2" t="s">
        <v>124</v>
      </c>
      <c r="B34" s="2"/>
      <c r="C34" s="2"/>
      <c r="D34" s="2"/>
      <c r="E34" s="2"/>
    </row>
  </sheetData>
  <sheetProtection sheet="1" algorithmName="SHA-512" hashValue="RTYPK4nhQpkdgcG5OhrZiwhzofc2E6q5Gpe6JCzczksCqe0L4rgVOi/sESNfWFzVvwpAyMDM6w23RNHUSjMvAQ==" saltValue="PHAGPVgNBpAz6UdulrFdGw==" spinCount="100000"/>
  <mergeCells count="11">
    <mergeCell ref="A2:K2"/>
    <mergeCell ref="A4:K4"/>
    <mergeCell ref="A6:K6"/>
    <mergeCell ref="A18:K18"/>
    <mergeCell ref="A20:K20"/>
    <mergeCell ref="A22:K22"/>
    <mergeCell ref="A29:K29"/>
    <mergeCell ref="A31:K31"/>
    <mergeCell ref="A32:E32"/>
    <mergeCell ref="A33:E33"/>
    <mergeCell ref="A34:E34"/>
  </mergeCells>
  <hyperlinks>
    <hyperlink ref="A32" r:id="rId1"/>
    <hyperlink ref="A33" r:id="rId2"/>
    <hyperlink ref="A34" r:id="rId3"/>
  </hyperlinks>
  <pageMargins left="0.3" right="0.3" top="0.4" bottom="0.4" header="0.2" footer="0.2"/>
  <pageSetup paperSize="8" orientation="landscape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</vt:lpstr>
      <vt:lpstr>ВОР</vt:lpstr>
      <vt:lpstr>Расчёт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2026-10-07T05:55:45Z</dcterms:created>
  <dcterms:modified xsi:type="dcterms:W3CDTF">2026-10-07T05:55:45Z</dcterms:modified>
</cp:coreProperties>
</file>