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 данные" state="visible" r:id="rId5"/>
    <sheet sheetId="3" name="Входной НДС" state="visible" r:id="rId6"/>
    <sheet sheetId="4" name="Итоги" state="visible" r:id="rId7"/>
    <sheet sheetId="5" name="Пример" state="visible" r:id="rId8"/>
    <sheet sheetId="6" name="Источники" state="visible" r:id="rId9"/>
  </sheets>
  <definedNames>
    <definedName name="_xlnm.Print_Area" localSheetId="0">'Инструкция'!$A1:$B16</definedName>
    <definedName name="_xlnm.Print_Titles" localSheetId="0">'Инструкция'!$1:$4</definedName>
    <definedName name="_xlnm.Print_Area" localSheetId="1">'Исходные данные'!$A1:$D38</definedName>
    <definedName name="_xlnm.Print_Titles" localSheetId="1">'Исходные данные'!$1:$4</definedName>
    <definedName name="_xlnm.Print_Area" localSheetId="2">'Входной НДС'!$A1:$N28</definedName>
    <definedName name="_xlnm.Print_Titles" localSheetId="2">'Входной НДС'!$1:$4</definedName>
    <definedName name="_xlnm.Print_Area" localSheetId="3">'Итоги'!$A1:$C19</definedName>
    <definedName name="_xlnm.Print_Titles" localSheetId="3">'Итоги'!$1:$4</definedName>
    <definedName name="_xlnm.Print_Area" localSheetId="4">'Пример'!$A1:$C51</definedName>
    <definedName name="_xlnm.Print_Titles" localSheetId="4">'Пример'!$1:$4</definedName>
    <definedName name="_xlnm.Print_Area" localSheetId="5">'Источники'!$A1:$D9</definedName>
    <definedName name="_xlnm.Print_Titles" localSheetId="5">'Источники'!$1:$4</definedName>
  </definedNames>
  <calcPr calcId="171027"/>
</workbook>
</file>

<file path=xl/sharedStrings.xml><?xml version="1.0" encoding="utf-8"?>
<sst xmlns="http://schemas.openxmlformats.org/spreadsheetml/2006/main" count="219" uniqueCount="203">
  <si>
    <t>Учебный расчёт затрат при УСН</t>
  </si>
  <si>
    <t>Шаг</t>
  </si>
  <si>
    <t>Порядок работы</t>
  </si>
  <si>
    <t>Версия</t>
  </si>
  <si>
    <t>05.10.2026. Рабочие листы без ставок, статуса и долей по умолчанию. Жёлтые ячейки предназначены для ввода.</t>
  </si>
  <si>
    <t>Назначение</t>
  </si>
  <si>
    <t>Проверка невозмещаемого входного НДС и подрядной цены. Это не утверждённая форма ССР и не разрешение увеличить цену контракта.</t>
  </si>
  <si>
    <t>1. Подтвердите статус</t>
  </si>
  <si>
    <t>Введите объект, ссылки на ВОР/смету/договор, период, налоговый статус, ставку и основание. Освобождение не является ставкой 0%.</t>
  </si>
  <si>
    <t>2. Выберите способ</t>
  </si>
  <si>
    <t>Построчный: заполните реестр покупок. Модель: введите суммы без входного НДС, состав ЭМ, согласованные доли и единую ставку. Результаты двух способов не складываются.</t>
  </si>
  <si>
    <t>3. Проверьте исходную цену</t>
  </si>
  <si>
    <t>Введите стоимость до дополнительных затрат и без выходного НДС. Она может уже содержать входной налог ресурсов: укажите этот налог в выбранном расчёте.</t>
  </si>
  <si>
    <t>4. Заполните реестр</t>
  </si>
  <si>
    <t>Каждая покупка: поставщик, документ, дата, категория, сумма, цена с/без НДС, фактическая ставка, право на вычет, уже включённый невозмещаемый налог, кто несёт затраты.</t>
  </si>
  <si>
    <t>Право на вычет</t>
  </si>
  <si>
    <t>Для освобождения и 5/7% входной вычет по покупкам отсутствует. Для 22% каждый вычет подтверждают отдельно; не предполагается, что любая покупка вычитается.</t>
  </si>
  <si>
    <t>Состав ЭМ</t>
  </si>
  <si>
    <t>При показателе с ЗПМ зарплату вычитают один раз. При показателе без ЗПМ её не вычитают. Цена услуги поставщика проверяется по документу без условного вычитания его зарплат.</t>
  </si>
  <si>
    <t>Доли модели</t>
  </si>
  <si>
    <t>Доли НР и СП заполняют только при согласованном основании. 0,1712 и 0,15 показаны на листе «Пример» как учебные условия, не обязательные нормативы.</t>
  </si>
  <si>
    <t>5. Согласуйте итог</t>
  </si>
  <si>
    <t>Сверьте расчёт с договором. Книга начисляет выходной НДС сверх введённой цены без него; при цене договора с НДС сначала выделите налог и проверьте условие о цене.</t>
  </si>
  <si>
    <t>Нулевой результат</t>
  </si>
  <si>
    <t>Для построчного способа без покупок заполните строку с документальным основанием и суммой 0. Пустой реестр не считается подтверждённым нулём.</t>
  </si>
  <si>
    <t>Проверка</t>
  </si>
  <si>
    <t>Итог не выводится при отсутствующих или неверных обязательных данных. Подпишите расчёт только после сверки документов и цены.</t>
  </si>
  <si>
    <t>Исходные данные подрядной цены</t>
  </si>
  <si>
    <t>Показатель</t>
  </si>
  <si>
    <t>Введите значение</t>
  </si>
  <si>
    <t>Пояснение</t>
  </si>
  <si>
    <t>Документ и дата</t>
  </si>
  <si>
    <t>Объект</t>
  </si>
  <si>
    <t>Наименование и адрес</t>
  </si>
  <si>
    <t>ВОР, смета, договор</t>
  </si>
  <si>
    <t>Номера и ссылки на документы</t>
  </si>
  <si>
    <t>Период и дата реализации</t>
  </si>
  <si>
    <t>Данные одной базы и периода</t>
  </si>
  <si>
    <t>Статус подрядчика</t>
  </si>
  <si>
    <t>Освобождение, 5%, 7% или 22%</t>
  </si>
  <si>
    <t>Основание статуса</t>
  </si>
  <si>
    <t>Подтверждение бухгалтерии и дата</t>
  </si>
  <si>
    <t>Ставка подрядчика</t>
  </si>
  <si>
    <t>Введите 0 при освобождении, иначе 5%, 7% или 22%</t>
  </si>
  <si>
    <t>Способ компенсации</t>
  </si>
  <si>
    <t>Выберите один способ; результаты не складывают</t>
  </si>
  <si>
    <t>Основание включения в цену</t>
  </si>
  <si>
    <t>Ссылка на согласованный расчёт / условие договора</t>
  </si>
  <si>
    <t>Право на входной вычет для модели</t>
  </si>
  <si>
    <t>Для 22% требуется документальное основание; по реестру вычет проверяется построчно</t>
  </si>
  <si>
    <t>Включает ЗПМ или уже без ЗПМ</t>
  </si>
  <si>
    <t>Исходная цена без выходного НДС, руб.</t>
  </si>
  <si>
    <t>До добавки, включая уже учтённый налог ресурсов</t>
  </si>
  <si>
    <t>МАТ подрядчика без входного НДС, руб.</t>
  </si>
  <si>
    <t>Только приобретаемые подрядчиком материалы</t>
  </si>
  <si>
    <t>ЭМ без входного НДС, руб.</t>
  </si>
  <si>
    <t>Состав зарплатного показателя указан в строке 14</t>
  </si>
  <si>
    <t>ЗПМ внутри ЭМ, руб.</t>
  </si>
  <si>
    <t>При ЭМ без ЗПМ укажите 0; повторно не вычитать</t>
  </si>
  <si>
    <t>НР: итоговая сумма, руб.</t>
  </si>
  <si>
    <t>Источник суммы и расчёта начислений</t>
  </si>
  <si>
    <t>СП: итоговая сумма, руб.</t>
  </si>
  <si>
    <t>ОБ подрядчика без входного НДС, руб.</t>
  </si>
  <si>
    <t>Материалы и оборудование заказчика сюда не входят</t>
  </si>
  <si>
    <t>Согласованная доля НР</t>
  </si>
  <si>
    <t>Число от 0 до 1, без значения по умолчанию</t>
  </si>
  <si>
    <t>Согласованная доля СП</t>
  </si>
  <si>
    <t>Единая ставка поставщиков модели</t>
  </si>
  <si>
    <t>При разных ставках используйте реестр</t>
  </si>
  <si>
    <t>Входной НДС модели уже в цене, руб.</t>
  </si>
  <si>
    <t>Невозмещаемая часть, уже вошедшая в исходную цену</t>
  </si>
  <si>
    <t>Готовность модели</t>
  </si>
  <si>
    <t>ЭМ без ЗПМ, руб.</t>
  </si>
  <si>
    <t>Согласованная часть НР, руб.</t>
  </si>
  <si>
    <t>Согласованная часть СП, руб.</t>
  </si>
  <si>
    <t>База модели, руб.</t>
  </si>
  <si>
    <t>Входной НДС модели, руб.</t>
  </si>
  <si>
    <t>Добавка модели, руб.</t>
  </si>
  <si>
    <t>Основание долей и единой ставки</t>
  </si>
  <si>
    <t>Заполните при выборе модели</t>
  </si>
  <si>
    <t>Основание входного вычета модели</t>
  </si>
  <si>
    <t>Заполните, если в модели выбран вычет</t>
  </si>
  <si>
    <t>Реестр покупок подрядчика</t>
  </si>
  <si>
    <t>Поставщик</t>
  </si>
  <si>
    <t>Документ</t>
  </si>
  <si>
    <t>Дата</t>
  </si>
  <si>
    <t>Категория</t>
  </si>
  <si>
    <t>Сумма, руб.</t>
  </si>
  <si>
    <t>Цена</t>
  </si>
  <si>
    <t>Ставка</t>
  </si>
  <si>
    <t>НДС, руб.</t>
  </si>
  <si>
    <t>Входной вычет</t>
  </si>
  <si>
    <t>НДС уже в цене, руб.</t>
  </si>
  <si>
    <t>Расход подрядчика</t>
  </si>
  <si>
    <t>Добавка, руб.</t>
  </si>
  <si>
    <t>Проверка строки</t>
  </si>
  <si>
    <t>Ошибка</t>
  </si>
  <si>
    <t>Добавка по реестру, руб.</t>
  </si>
  <si>
    <t>Входной вычет по покупкам</t>
  </si>
  <si>
    <t>Не путать с вычетом ранее исчисленного НДС с авансов.</t>
  </si>
  <si>
    <t>Итоги подрядной цены</t>
  </si>
  <si>
    <t>Значение</t>
  </si>
  <si>
    <t>Проверка / основание</t>
  </si>
  <si>
    <t>Статус расчёта</t>
  </si>
  <si>
    <t>Исходная стоимость без выходного НДС, руб.</t>
  </si>
  <si>
    <t>Согласованные дополнительные затраты, руб.</t>
  </si>
  <si>
    <t>Только выбранный способ; без повторного учёта</t>
  </si>
  <si>
    <t>Цена без выходного НДС, руб.</t>
  </si>
  <si>
    <t>НДС с реализации, руб.</t>
  </si>
  <si>
    <t>При освобождении налог не начисляется</t>
  </si>
  <si>
    <t>Итог подрядной цены, руб.</t>
  </si>
  <si>
    <t>Основание расчёта</t>
  </si>
  <si>
    <t>Составил: ФИО / подпись / дата</t>
  </si>
  <si>
    <t>Проверил: ФИО / подпись / дата</t>
  </si>
  <si>
    <t>Перед согласованием</t>
  </si>
  <si>
    <t>Проверьте условия договора и цену. Расчёт не является подтверждением права на изменение твёрдой цены.</t>
  </si>
  <si>
    <t>Значение, руб.</t>
  </si>
  <si>
    <t>Условие или формула</t>
  </si>
  <si>
    <t>ОЗП</t>
  </si>
  <si>
    <t>Собственный труд</t>
  </si>
  <si>
    <t>ЭМ с ЗПМ</t>
  </si>
  <si>
    <t>Зарплата машинистов включена</t>
  </si>
  <si>
    <t>ЗПМ внутри ЭМ</t>
  </si>
  <si>
    <t>Не прибавлять повторно к исходной цене</t>
  </si>
  <si>
    <t>Материалы без НДС</t>
  </si>
  <si>
    <t>Покупает подрядчик</t>
  </si>
  <si>
    <t>Оборудование без НДС</t>
  </si>
  <si>
    <t>В учебном примере отсутствует</t>
  </si>
  <si>
    <t>НР, итоговая сумма</t>
  </si>
  <si>
    <t>Не нормативный процент</t>
  </si>
  <si>
    <t>СП, итоговая сумма</t>
  </si>
  <si>
    <t>Условная доля НР</t>
  </si>
  <si>
    <t>Только условие этого примера, не норматив</t>
  </si>
  <si>
    <t>Условная доля СП</t>
  </si>
  <si>
    <t>Ставка поставщиков</t>
  </si>
  <si>
    <t>Отдельно от ставки подрядчика</t>
  </si>
  <si>
    <t>Исходная стоимость</t>
  </si>
  <si>
    <t>ОЗП + ЭМ + МАТ + ОБ + НР + СП</t>
  </si>
  <si>
    <t>ЭМ без ЗПМ</t>
  </si>
  <si>
    <t>ЭМ − ЗПМ</t>
  </si>
  <si>
    <t>Условная часть НР</t>
  </si>
  <si>
    <t>НР × доля</t>
  </si>
  <si>
    <t>Условная часть СП</t>
  </si>
  <si>
    <t>СП × доля</t>
  </si>
  <si>
    <t>База компенсации</t>
  </si>
  <si>
    <t>МАТ + ОБ + ЭМ без ЗПМ + части НР и СП</t>
  </si>
  <si>
    <t>Компенсация входного НДС</t>
  </si>
  <si>
    <t>База × ставка поставщиков</t>
  </si>
  <si>
    <t>Итог при освобождении</t>
  </si>
  <si>
    <t>НДС с реализации не начисляется</t>
  </si>
  <si>
    <t>НДС с реализации при 5%</t>
  </si>
  <si>
    <t>Цена без выходного НДС × 5%</t>
  </si>
  <si>
    <t>Итог при 5%</t>
  </si>
  <si>
    <t>Цена + НДС с реализации</t>
  </si>
  <si>
    <t>НДС с реализации при 7%</t>
  </si>
  <si>
    <t>Цена без выходного НДС × 7%</t>
  </si>
  <si>
    <t>Итог при 7%</t>
  </si>
  <si>
    <t>НДС с реализации при 22%</t>
  </si>
  <si>
    <t>Входной вычет подтверждён; компенсации нет</t>
  </si>
  <si>
    <t>Итог при 22% с вычетом</t>
  </si>
  <si>
    <t>Исходная цена + выходной НДС</t>
  </si>
  <si>
    <t>Материалы с входным НДС</t>
  </si>
  <si>
    <t>Те же материалы, цена с налогом</t>
  </si>
  <si>
    <t>НДС внутри материалов</t>
  </si>
  <si>
    <t>Цена с НДС × ставка / (1 + ставка)</t>
  </si>
  <si>
    <t>Исходная цена с НДС материалов</t>
  </si>
  <si>
    <t>Налог материалов уже находится в цене</t>
  </si>
  <si>
    <t>Остаток компенсации</t>
  </si>
  <si>
    <t>Только налог по другим частям</t>
  </si>
  <si>
    <t>Правильный итог</t>
  </si>
  <si>
    <t>Совпадает с итогом при цене материалов без НДС</t>
  </si>
  <si>
    <t>Ошибочная полная добавка</t>
  </si>
  <si>
    <t>Ошибка: база включает цену материалов с налогом</t>
  </si>
  <si>
    <t>Ошибочный итог</t>
  </si>
  <si>
    <t>Повторный учёт</t>
  </si>
  <si>
    <t>Завышение</t>
  </si>
  <si>
    <t>Ошибочный итог − правильный итог</t>
  </si>
  <si>
    <t>Работа</t>
  </si>
  <si>
    <t>Бетонный пол</t>
  </si>
  <si>
    <t>Толщина 100 мм, ГЭСН-2022 11-01-014-01</t>
  </si>
  <si>
    <t>Объём, м²</t>
  </si>
  <si>
    <t>Измеритель, м²</t>
  </si>
  <si>
    <t>Количество измерителей</t>
  </si>
  <si>
    <t>Объём / измеритель</t>
  </si>
  <si>
    <t>Границы примера</t>
  </si>
  <si>
    <t>Условные суммы из задания. Не цена нормы, не полный ЛСР, не расчёт НДС к уплате в бюджет. Доли не переносить в рабочий лист автоматически.</t>
  </si>
  <si>
    <t>Основания и исходные данные</t>
  </si>
  <si>
    <t>Источник</t>
  </si>
  <si>
    <t>Что подтверждает</t>
  </si>
  <si>
    <t>Ссылка</t>
  </si>
  <si>
    <t>Проверено</t>
  </si>
  <si>
    <t>Письмо ФНС № СД-4-3/11836@ от 30.12.2025</t>
  </si>
  <si>
    <t>Рекомендации на 2026 год</t>
  </si>
  <si>
    <t>Открыть первоисточник</t>
  </si>
  <si>
    <t>Рекомендации ФНС по НДС для УСН 2026</t>
  </si>
  <si>
    <t>Пункты 1, 2, 3, 6, 7, 12, 17</t>
  </si>
  <si>
    <t>ФНС: НДС при УСН</t>
  </si>
  <si>
    <t>Статус, входные вычеты, дата утраты освобождения</t>
  </si>
  <si>
    <t>Методика № 421/пр от 04.08.2020</t>
  </si>
  <si>
    <t>Пункты 16, 180, 181; снимок ФГИС ЦС 01.09.2025, не полная редакция 2026 года</t>
  </si>
  <si>
    <t>Учебные исходные данные статьи</t>
  </si>
  <si>
    <t>Суммы, доли и объём условные; не текущая цена работы</t>
  </si>
  <si>
    <t>/guides/usn-v-smete/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</si>
</sst>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color rgb="FF422C22"/>
      <sz val="14"/>
      <name val="Arial"/>
    </font>
    <font>
      <b/>
      <color rgb="FFFFFFFF"/>
      <sz val="10"/>
      <name val="Arial"/>
    </font>
    <font>
      <color rgb="FF292520"/>
      <sz val="10"/>
      <name val="Arial"/>
    </font>
    <font>
      <color rgb="FF1C4B7A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23A2C"/>
      </patternFill>
    </fill>
    <fill>
      <patternFill patternType="solid">
        <fgColor rgb="FFFFF4D6"/>
      </patternFill>
    </fill>
    <fill>
      <patternFill patternType="solid">
        <fgColor rgb="FFF1E9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9" fontId="4" fillId="3" borderId="0" xfId="0" applyNumberFormat="1" applyFont="1" applyFill="1" applyAlignment="1">
      <alignment horizontal="left" vertical="center" wrapText="1"/>
    </xf>
    <xf numFmtId="4" fontId="4" fillId="3" borderId="0" xfId="0" applyNumberFormat="1" applyFont="1" applyFill="1" applyAlignment="1">
      <alignment horizontal="left" vertical="center" wrapText="1"/>
    </xf>
    <xf numFmtId="10" fontId="4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164" fontId="4" fillId="3" borderId="0" xfId="0" applyNumberFormat="1" applyFont="1" applyFill="1" applyAlignment="1">
      <alignment horizontal="left" vertical="center" wrapText="1"/>
    </xf>
    <xf numFmtId="9" fontId="3" fillId="0" borderId="0" xfId="0" applyNumberFormat="1" applyFont="1" applyAlignment="1">
      <alignment horizontal="right" vertical="center" wrapText="1"/>
    </xf>
    <xf numFmtId="4" fontId="4" fillId="3" borderId="0" xfId="0" applyNumberFormat="1" applyFont="1" applyFill="1" applyAlignment="1">
      <alignment horizontal="right" vertical="center" wrapText="1"/>
    </xf>
    <xf numFmtId="10" fontId="4" fillId="3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4" fontId="5" fillId="4" borderId="0" xfId="0" applyNumberFormat="1" applyFont="1" applyFill="1" applyAlignment="1">
      <alignment horizontal="right" vertical="center" wrapText="1"/>
    </xf>
    <xf numFmtId="9" fontId="4" fillId="3" borderId="0" xfId="0" applyNumberFormat="1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2">
    <dxf>
      <font>
        <color rgb="FF9C281C"/>
      </font>
      <fill>
        <patternFill patternType="solid">
          <fgColor rgb="FFFFE4DE"/>
        </patternFill>
      </fill>
    </dxf>
    <dxf>
      <font>
        <color rgb="FF9C281C"/>
      </font>
      <fill>
        <patternFill patternType="solid">
          <fgColor rgb="FFFFE4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log.gov.ru/rn77/about_fts/about_nalog/16594328/" TargetMode="External"/><Relationship Id="rId2" Type="http://schemas.openxmlformats.org/officeDocument/2006/relationships/hyperlink" Target="https://data.nalog.ru/html/sites/www.new.nalog.ru/files/taxation/taxes/nds_usn/nds_usn_26.pdf" TargetMode="External"/><Relationship Id="rId3" Type="http://schemas.openxmlformats.org/officeDocument/2006/relationships/hyperlink" Target="https://www.nalog.gov.ru/rn77/taxation/taxes/nds_usn/" TargetMode="External"/><Relationship Id="rId4" Type="http://schemas.openxmlformats.org/officeDocument/2006/relationships/hyperlink" Target="https://ing.gge.ru/upload/iblock/82d/qrsbhoh1aeisi77r3eikx10pw4s4ut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6"/>
  <sheetViews>
    <sheetView workbookViewId="0" showGridLines="0" zoomScale="100" zoomScaleNormal="100"/>
  </sheetViews>
  <sheetFormatPr defaultRowHeight="15" outlineLevelRow="0" outlineLevelCol="0" x14ac:dyDescent="55"/>
  <cols>
    <col min="1" max="1" width="35" customWidth="1"/>
    <col min="2" max="2" width="92" customWidth="1"/>
  </cols>
  <sheetData>
    <row r="2" ht="30" customHeight="1" spans="1:1" x14ac:dyDescent="0.25">
      <c r="A2" s="1" t="s">
        <v>0</v>
      </c>
    </row>
    <row r="4" ht="34" customHeight="1" spans="1:2" x14ac:dyDescent="0.25">
      <c r="A4" s="2" t="s">
        <v>1</v>
      </c>
      <c r="B4" s="2" t="s">
        <v>2</v>
      </c>
    </row>
    <row r="5" ht="62" customHeight="1" spans="1:2" x14ac:dyDescent="0.25">
      <c r="A5" s="3" t="s">
        <v>3</v>
      </c>
      <c r="B5" s="3" t="s">
        <v>4</v>
      </c>
    </row>
    <row r="6" ht="62" customHeight="1" spans="1:2" x14ac:dyDescent="0.25">
      <c r="A6" s="3" t="s">
        <v>5</v>
      </c>
      <c r="B6" s="3" t="s">
        <v>6</v>
      </c>
    </row>
    <row r="7" ht="62" customHeight="1" spans="1:2" x14ac:dyDescent="0.25">
      <c r="A7" s="3" t="s">
        <v>7</v>
      </c>
      <c r="B7" s="3" t="s">
        <v>8</v>
      </c>
    </row>
    <row r="8" ht="62" customHeight="1" spans="1:2" x14ac:dyDescent="0.25">
      <c r="A8" s="3" t="s">
        <v>9</v>
      </c>
      <c r="B8" s="3" t="s">
        <v>10</v>
      </c>
    </row>
    <row r="9" ht="62" customHeight="1" spans="1:2" x14ac:dyDescent="0.25">
      <c r="A9" s="3" t="s">
        <v>11</v>
      </c>
      <c r="B9" s="3" t="s">
        <v>12</v>
      </c>
    </row>
    <row r="10" ht="62" customHeight="1" spans="1:2" x14ac:dyDescent="0.25">
      <c r="A10" s="3" t="s">
        <v>13</v>
      </c>
      <c r="B10" s="3" t="s">
        <v>14</v>
      </c>
    </row>
    <row r="11" ht="62" customHeight="1" spans="1:2" x14ac:dyDescent="0.25">
      <c r="A11" s="3" t="s">
        <v>15</v>
      </c>
      <c r="B11" s="3" t="s">
        <v>16</v>
      </c>
    </row>
    <row r="12" ht="62" customHeight="1" spans="1:2" x14ac:dyDescent="0.25">
      <c r="A12" s="3" t="s">
        <v>17</v>
      </c>
      <c r="B12" s="3" t="s">
        <v>18</v>
      </c>
    </row>
    <row r="13" ht="62" customHeight="1" spans="1:2" x14ac:dyDescent="0.25">
      <c r="A13" s="3" t="s">
        <v>19</v>
      </c>
      <c r="B13" s="3" t="s">
        <v>20</v>
      </c>
    </row>
    <row r="14" ht="62" customHeight="1" spans="1:2" x14ac:dyDescent="0.25">
      <c r="A14" s="3" t="s">
        <v>21</v>
      </c>
      <c r="B14" s="3" t="s">
        <v>22</v>
      </c>
    </row>
    <row r="15" ht="62" customHeight="1" spans="1:2" x14ac:dyDescent="0.25">
      <c r="A15" s="3" t="s">
        <v>23</v>
      </c>
      <c r="B15" s="3" t="s">
        <v>24</v>
      </c>
    </row>
    <row r="16" ht="62" customHeight="1" spans="1:2" x14ac:dyDescent="0.25">
      <c r="A16" s="3" t="s">
        <v>25</v>
      </c>
      <c r="B16" s="3" t="s">
        <v>26</v>
      </c>
    </row>
  </sheetData>
  <pageMargins left="0.25" right="0.25" top="0.35" bottom="0.35" header="0.1" footer="0.1"/>
  <pageSetup paperSize="9" orientation="portrait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8"/>
  <sheetViews>
    <sheetView workbookViewId="0" showGridLines="0" zoomScale="100" zoomScaleNormal="100"/>
  </sheetViews>
  <sheetFormatPr defaultRowHeight="15" outlineLevelRow="0" outlineLevelCol="0" x14ac:dyDescent="55"/>
  <cols>
    <col min="1" max="1" width="58" customWidth="1"/>
    <col min="2" max="2" width="28" customWidth="1"/>
    <col min="3" max="3" width="56" customWidth="1"/>
    <col min="4" max="4" width="38" customWidth="1"/>
  </cols>
  <sheetData>
    <row r="2" ht="30" customHeight="1" spans="1:1" x14ac:dyDescent="0.25">
      <c r="A2" s="1" t="s">
        <v>27</v>
      </c>
    </row>
    <row r="4" ht="34" customHeight="1" spans="1:4" x14ac:dyDescent="0.25">
      <c r="A4" s="2" t="s">
        <v>28</v>
      </c>
      <c r="B4" s="2" t="s">
        <v>29</v>
      </c>
      <c r="C4" s="2" t="s">
        <v>30</v>
      </c>
      <c r="D4" s="2" t="s">
        <v>31</v>
      </c>
    </row>
    <row r="5" ht="34" customHeight="1" spans="1:3" x14ac:dyDescent="0.25">
      <c r="A5" s="3" t="s">
        <v>32</v>
      </c>
      <c r="B5" s="4"/>
      <c r="C5" s="3" t="s">
        <v>33</v>
      </c>
    </row>
    <row r="6" ht="34" customHeight="1" spans="1:3" x14ac:dyDescent="0.25">
      <c r="A6" s="3" t="s">
        <v>34</v>
      </c>
      <c r="B6" s="4"/>
      <c r="C6" s="3" t="s">
        <v>35</v>
      </c>
    </row>
    <row r="7" ht="34" customHeight="1" spans="1:3" x14ac:dyDescent="0.25">
      <c r="A7" s="3" t="s">
        <v>36</v>
      </c>
      <c r="B7" s="4"/>
      <c r="C7" s="3" t="s">
        <v>37</v>
      </c>
    </row>
    <row r="8" ht="34" customHeight="1" spans="1:3" x14ac:dyDescent="0.25">
      <c r="A8" s="3" t="s">
        <v>38</v>
      </c>
      <c r="B8" s="4"/>
      <c r="C8" s="3" t="s">
        <v>39</v>
      </c>
    </row>
    <row r="9" ht="34" customHeight="1" spans="1:3" x14ac:dyDescent="0.25">
      <c r="A9" s="3" t="s">
        <v>40</v>
      </c>
      <c r="B9" s="4"/>
      <c r="C9" s="3" t="s">
        <v>41</v>
      </c>
    </row>
    <row r="10" ht="34" customHeight="1" spans="1:3" x14ac:dyDescent="0.25">
      <c r="A10" s="3" t="s">
        <v>42</v>
      </c>
      <c r="B10" s="5"/>
      <c r="C10" s="3" t="s">
        <v>43</v>
      </c>
    </row>
    <row r="11" ht="34" customHeight="1" spans="1:3" x14ac:dyDescent="0.25">
      <c r="A11" s="3" t="s">
        <v>44</v>
      </c>
      <c r="B11" s="4"/>
      <c r="C11" s="3" t="s">
        <v>45</v>
      </c>
    </row>
    <row r="12" ht="34" customHeight="1" spans="1:3" x14ac:dyDescent="0.25">
      <c r="A12" s="3" t="s">
        <v>46</v>
      </c>
      <c r="B12" s="4"/>
      <c r="C12" s="3" t="s">
        <v>47</v>
      </c>
    </row>
    <row r="13" ht="34" customHeight="1" spans="1:3" x14ac:dyDescent="0.25">
      <c r="A13" s="3" t="s">
        <v>48</v>
      </c>
      <c r="B13" s="4"/>
      <c r="C13" s="3" t="s">
        <v>49</v>
      </c>
    </row>
    <row r="14" ht="34" customHeight="1" spans="1:3" x14ac:dyDescent="0.25">
      <c r="A14" s="3" t="s">
        <v>17</v>
      </c>
      <c r="B14" s="4"/>
      <c r="C14" s="3" t="s">
        <v>50</v>
      </c>
    </row>
    <row r="15" ht="34" customHeight="1" spans="1:4" x14ac:dyDescent="0.25">
      <c r="A15" s="3" t="s">
        <v>51</v>
      </c>
      <c r="B15" s="6"/>
      <c r="C15" s="3" t="s">
        <v>52</v>
      </c>
      <c r="D15" s="4"/>
    </row>
    <row r="16" ht="34" customHeight="1" spans="1:4" x14ac:dyDescent="0.25">
      <c r="A16" s="3" t="s">
        <v>53</v>
      </c>
      <c r="B16" s="6"/>
      <c r="C16" s="3" t="s">
        <v>54</v>
      </c>
      <c r="D16" s="4"/>
    </row>
    <row r="17" ht="34" customHeight="1" spans="1:4" x14ac:dyDescent="0.25">
      <c r="A17" s="3" t="s">
        <v>55</v>
      </c>
      <c r="B17" s="6"/>
      <c r="C17" s="3" t="s">
        <v>56</v>
      </c>
      <c r="D17" s="4"/>
    </row>
    <row r="18" ht="34" customHeight="1" spans="1:4" x14ac:dyDescent="0.25">
      <c r="A18" s="3" t="s">
        <v>57</v>
      </c>
      <c r="B18" s="6"/>
      <c r="C18" s="3" t="s">
        <v>58</v>
      </c>
      <c r="D18" s="4"/>
    </row>
    <row r="19" ht="34" customHeight="1" spans="1:4" x14ac:dyDescent="0.25">
      <c r="A19" s="3" t="s">
        <v>59</v>
      </c>
      <c r="B19" s="6"/>
      <c r="C19" s="3" t="s">
        <v>60</v>
      </c>
      <c r="D19" s="4"/>
    </row>
    <row r="20" ht="34" customHeight="1" spans="1:4" x14ac:dyDescent="0.25">
      <c r="A20" s="3" t="s">
        <v>61</v>
      </c>
      <c r="B20" s="6"/>
      <c r="C20" s="3" t="s">
        <v>60</v>
      </c>
      <c r="D20" s="4"/>
    </row>
    <row r="21" ht="34" customHeight="1" spans="1:4" x14ac:dyDescent="0.25">
      <c r="A21" s="3" t="s">
        <v>62</v>
      </c>
      <c r="B21" s="6"/>
      <c r="C21" s="3" t="s">
        <v>63</v>
      </c>
      <c r="D21" s="4"/>
    </row>
    <row r="22" ht="34" customHeight="1" spans="1:4" x14ac:dyDescent="0.25">
      <c r="A22" s="3" t="s">
        <v>64</v>
      </c>
      <c r="B22" s="7"/>
      <c r="C22" s="3" t="s">
        <v>65</v>
      </c>
      <c r="D22" s="4"/>
    </row>
    <row r="23" ht="34" customHeight="1" spans="1:4" x14ac:dyDescent="0.25">
      <c r="A23" s="3" t="s">
        <v>66</v>
      </c>
      <c r="B23" s="7"/>
      <c r="C23" s="3" t="s">
        <v>65</v>
      </c>
      <c r="D23" s="4"/>
    </row>
    <row r="24" ht="34" customHeight="1" spans="1:4" x14ac:dyDescent="0.25">
      <c r="A24" s="3" t="s">
        <v>67</v>
      </c>
      <c r="B24" s="7"/>
      <c r="C24" s="3" t="s">
        <v>68</v>
      </c>
      <c r="D24" s="4"/>
    </row>
    <row r="25" ht="34" customHeight="1" spans="1:4" x14ac:dyDescent="0.25">
      <c r="A25" s="3" t="s">
        <v>69</v>
      </c>
      <c r="B25" s="6"/>
      <c r="C25" s="3" t="s">
        <v>70</v>
      </c>
      <c r="D25" s="4"/>
    </row>
    <row r="28" ht="34" customHeight="1" spans="1:2" x14ac:dyDescent="0.25">
      <c r="A28" s="3" t="s">
        <v>71</v>
      </c>
      <c r="B28" s="8" t="str">
        <f>IF(B11&lt;&gt;"Модель","Не выбран",IF(OR(B14="",B13="",COUNT(B16:B25)&lt;&gt;10),"Заполните модель",IF(OR(MIN(B16:B25)&lt;0,MAX(B22:B24)&gt;1,AND(B14="Включает ЗПМ",B18&gt;B17),AND(B14="Без ЗПМ",B18&lt;&gt;0),AND(B13="Да",B8&lt;&gt;"22%")),"Ошибка модели",IF(B25&gt;ROUND((B16+IF(B14="Включает ЗПМ",B17-B18,B17)+B19*B22+B20*B23+B21)*B24,2),"Уже учтено сверх налога",IF(AND(B13="Да",B25&lt;&gt;0),"Вычитаемый налог в цене","Расчёт возможен")))))</f>
        <v>Не выбран</v>
      </c>
    </row>
    <row r="30" ht="34" customHeight="1" spans="1:2" x14ac:dyDescent="0.25">
      <c r="A30" s="3" t="s">
        <v>72</v>
      </c>
      <c r="B30" s="9" t="str">
        <f>IF(B28="Расчёт возможен",IF(B14="Включает ЗПМ",B17-B18,B17),"")</f>
        <v/>
      </c>
    </row>
    <row r="31" ht="34" customHeight="1" spans="1:2" x14ac:dyDescent="0.25">
      <c r="A31" s="3" t="s">
        <v>73</v>
      </c>
      <c r="B31" s="9" t="str">
        <f>IF(B28="Расчёт возможен",B19*B22,"")</f>
        <v/>
      </c>
    </row>
    <row r="32" ht="34" customHeight="1" spans="1:2" x14ac:dyDescent="0.25">
      <c r="A32" s="3" t="s">
        <v>74</v>
      </c>
      <c r="B32" s="9" t="str">
        <f>IF(B28="Расчёт возможен",B20*B23,"")</f>
        <v/>
      </c>
    </row>
    <row r="33" ht="34" customHeight="1" spans="1:2" x14ac:dyDescent="0.25">
      <c r="A33" s="3" t="s">
        <v>75</v>
      </c>
      <c r="B33" s="9" t="str">
        <f>IF(B28="Расчёт возможен",SUM(B16,B21,B30:B32),"")</f>
        <v/>
      </c>
    </row>
    <row r="34" ht="34" customHeight="1" spans="1:2" x14ac:dyDescent="0.25">
      <c r="A34" s="3" t="s">
        <v>76</v>
      </c>
      <c r="B34" s="9" t="str">
        <f>IF(B28="Расчёт возможен",ROUND(B33*B24,2),"")</f>
        <v/>
      </c>
    </row>
    <row r="35" ht="34" customHeight="1" spans="1:2" x14ac:dyDescent="0.25">
      <c r="A35" s="3" t="s">
        <v>77</v>
      </c>
      <c r="B35" s="9" t="str">
        <f>IF(B28="Расчёт возможен",IF(B13="Да",0,B34-B25),"")</f>
        <v/>
      </c>
    </row>
    <row r="37" ht="34" customHeight="1" spans="1:3" x14ac:dyDescent="0.25">
      <c r="A37" s="3" t="s">
        <v>78</v>
      </c>
      <c r="B37" s="4"/>
      <c r="C37" s="3" t="s">
        <v>79</v>
      </c>
    </row>
    <row r="38" ht="34" customHeight="1" spans="1:3" x14ac:dyDescent="0.25">
      <c r="A38" s="3" t="s">
        <v>80</v>
      </c>
      <c r="B38" s="4"/>
      <c r="C38" s="3" t="s">
        <v>81</v>
      </c>
    </row>
  </sheetData>
  <dataValidations count="8">
    <dataValidation type="decimal" allowBlank="1" showErrorMessage="1" error="Введите неотрицательное число в допустимом диапазоне" sqref="B10">
      <formula1>0</formula1>
      <formula2>1</formula2>
    </dataValidation>
    <dataValidation type="list" allowBlank="1" showErrorMessage="1" errorStyle="stop" errorTitle="Проверьте значение" error="Выберите значение из списка" sqref="B11">
      <formula1>"Построчный,Модель"</formula1>
    </dataValidation>
    <dataValidation type="list" allowBlank="1" showErrorMessage="1" errorStyle="stop" errorTitle="Проверьте значение" error="Выберите значение из списка" sqref="B13">
      <formula1>"Да,Нет"</formula1>
    </dataValidation>
    <dataValidation type="list" allowBlank="1" showErrorMessage="1" errorStyle="stop" errorTitle="Проверьте значение" error="Выберите значение из списка" sqref="B14">
      <formula1>"Включает ЗПМ,Без ЗПМ"</formula1>
    </dataValidation>
    <dataValidation type="decimal" allowBlank="1" showErrorMessage="1" error="Введите неотрицательное число в допустимом диапазоне" sqref="B15:B21">
      <formula1>0</formula1>
      <formula2>1000000000000</formula2>
    </dataValidation>
    <dataValidation type="decimal" allowBlank="1" showErrorMessage="1" error="Введите неотрицательное число в допустимом диапазоне" sqref="B22:B24">
      <formula1>0</formula1>
      <formula2>1</formula2>
    </dataValidation>
    <dataValidation type="decimal" allowBlank="1" showErrorMessage="1" error="Введите неотрицательное число в допустимом диапазоне" sqref="B25">
      <formula1>0</formula1>
      <formula2>1000000000000</formula2>
    </dataValidation>
    <dataValidation type="list" allowBlank="1" showErrorMessage="1" errorStyle="stop" errorTitle="Проверьте значение" error="Выберите значение из списка" sqref="B8">
      <formula1>"Освобождение,5%,7%,22%"</formula1>
    </dataValidation>
  </dataValidations>
  <pageMargins left="0.25" right="0.25" top="0.35" bottom="0.35" header="0.1" footer="0.1"/>
  <pageSetup paperSize="9" orientation="landscape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8"/>
  <sheetViews>
    <sheetView workbookViewId="0" showGridLines="0" zoomScale="100" zoomScaleNormal="10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3" customWidth="1"/>
    <col min="2" max="2" width="22" customWidth="1"/>
    <col min="3" max="3" width="14" customWidth="1"/>
    <col min="4" max="4" width="23" customWidth="1"/>
    <col min="5" max="6" width="18" customWidth="1"/>
    <col min="7" max="7" width="13" customWidth="1"/>
    <col min="8" max="8" width="18" customWidth="1"/>
    <col min="9" max="9" width="17" customWidth="1"/>
    <col min="10" max="12" width="18" customWidth="1"/>
    <col min="13" max="13" width="28" customWidth="1"/>
    <col min="14" max="14" width="12" customWidth="1"/>
  </cols>
  <sheetData>
    <row r="2" ht="30" customHeight="1" spans="1:1" x14ac:dyDescent="0.25">
      <c r="A2" s="1" t="s">
        <v>82</v>
      </c>
    </row>
    <row r="4" ht="62" customHeight="1" spans="1:14" x14ac:dyDescent="0.25">
      <c r="A4" s="2" t="s">
        <v>83</v>
      </c>
      <c r="B4" s="2" t="s">
        <v>84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2" t="s">
        <v>90</v>
      </c>
      <c r="I4" s="2" t="s">
        <v>91</v>
      </c>
      <c r="J4" s="2" t="s">
        <v>92</v>
      </c>
      <c r="K4" s="2" t="s">
        <v>93</v>
      </c>
      <c r="L4" s="2" t="s">
        <v>94</v>
      </c>
      <c r="M4" s="2" t="s">
        <v>95</v>
      </c>
      <c r="N4" s="2" t="s">
        <v>96</v>
      </c>
    </row>
    <row r="5" ht="46" customHeight="1" spans="1:14" x14ac:dyDescent="0.25">
      <c r="A5" s="4"/>
      <c r="B5" s="4"/>
      <c r="C5" s="10"/>
      <c r="D5" s="4"/>
      <c r="E5" s="6"/>
      <c r="F5" s="4"/>
      <c r="G5" s="7"/>
      <c r="H5" s="9" t="str">
        <f>IF(OR(COUNT(E5,G5)&lt;&gt;2,AND(F5&lt;&gt;"С НДС",F5&lt;&gt;"Без НДС")),"",ROUND(IF(F5="С НДС",E5*G5/(1+G5),E5*G5),2))</f>
        <v/>
      </c>
      <c r="I5" s="4"/>
      <c r="J5" s="6"/>
      <c r="K5" s="4"/>
      <c r="L5" s="9" t="str">
        <f>IF(M5="Расчёт возможен",IF(OR(I5="Да",K5="Нет"),0,H5-J5),"")</f>
        <v/>
      </c>
      <c r="M5" s="8" t="str">
        <f>IF(COUNTA(A5:G5,I5:K5)=0,"",IF(COUNTA(A5:G5,I5:K5)&lt;&gt;10,"Заполните строку",IF(OR(COUNT(C5,E5,G5,J5)&lt;&gt;4,MIN(E5,G5,J5)&lt;0,G5&gt;1,AND(F5&lt;&gt;"С НДС",F5&lt;&gt;"Без НДС"),AND(I5&lt;&gt;"Да",I5&lt;&gt;"Нет"),AND(K5&lt;&gt;"Да",K5&lt;&gt;"Нет")),"Ошибка ввода",IF(J5&gt;H5,"Уже учтено сверх налога",IF(AND(I5="Да",'Исходные данные'!B8&lt;&gt;"22%"),"Вычет не соответствует статусу",IF(AND(J5&gt;0,OR(I5="Да",K5="Нет")),"Проверьте налог в цене","Расчёт возможен"))))))</f>
        <v/>
      </c>
      <c r="N5" s="8">
        <f>IF(M5="",0,IF(M5="Расчёт возможен",0,1))</f>
        <v>0</v>
      </c>
    </row>
    <row r="6" ht="46" customHeight="1" spans="1:14" x14ac:dyDescent="0.25">
      <c r="A6" s="4"/>
      <c r="B6" s="4"/>
      <c r="C6" s="10"/>
      <c r="D6" s="4"/>
      <c r="E6" s="6"/>
      <c r="F6" s="4"/>
      <c r="G6" s="7"/>
      <c r="H6" s="9" t="str">
        <f>IF(OR(COUNT(E6,G6)&lt;&gt;2,AND(F6&lt;&gt;"С НДС",F6&lt;&gt;"Без НДС")),"",ROUND(IF(F6="С НДС",E6*G6/(1+G6),E6*G6),2))</f>
        <v/>
      </c>
      <c r="I6" s="4"/>
      <c r="J6" s="6"/>
      <c r="K6" s="4"/>
      <c r="L6" s="9" t="str">
        <f>IF(M6="Расчёт возможен",IF(OR(I6="Да",K6="Нет"),0,H6-J6),"")</f>
        <v/>
      </c>
      <c r="M6" s="8" t="str">
        <f>IF(COUNTA(A6:G6,I6:K6)=0,"",IF(COUNTA(A6:G6,I6:K6)&lt;&gt;10,"Заполните строку",IF(OR(COUNT(C6,E6,G6,J6)&lt;&gt;4,MIN(E6,G6,J6)&lt;0,G6&gt;1,AND(F6&lt;&gt;"С НДС",F6&lt;&gt;"Без НДС"),AND(I6&lt;&gt;"Да",I6&lt;&gt;"Нет"),AND(K6&lt;&gt;"Да",K6&lt;&gt;"Нет")),"Ошибка ввода",IF(J6&gt;H6,"Уже учтено сверх налога",IF(AND(I6="Да",'Исходные данные'!B8&lt;&gt;"22%"),"Вычет не соответствует статусу",IF(AND(J6&gt;0,OR(I6="Да",K6="Нет")),"Проверьте налог в цене","Расчёт возможен"))))))</f>
        <v/>
      </c>
      <c r="N6" s="8">
        <f>IF(M6="",0,IF(M6="Расчёт возможен",0,1))</f>
        <v>0</v>
      </c>
    </row>
    <row r="7" ht="46" customHeight="1" spans="1:14" x14ac:dyDescent="0.25">
      <c r="A7" s="4"/>
      <c r="B7" s="4"/>
      <c r="C7" s="10"/>
      <c r="D7" s="4"/>
      <c r="E7" s="6"/>
      <c r="F7" s="4"/>
      <c r="G7" s="7"/>
      <c r="H7" s="9" t="str">
        <f>IF(OR(COUNT(E7,G7)&lt;&gt;2,AND(F7&lt;&gt;"С НДС",F7&lt;&gt;"Без НДС")),"",ROUND(IF(F7="С НДС",E7*G7/(1+G7),E7*G7),2))</f>
        <v/>
      </c>
      <c r="I7" s="4"/>
      <c r="J7" s="6"/>
      <c r="K7" s="4"/>
      <c r="L7" s="9" t="str">
        <f>IF(M7="Расчёт возможен",IF(OR(I7="Да",K7="Нет"),0,H7-J7),"")</f>
        <v/>
      </c>
      <c r="M7" s="8" t="str">
        <f>IF(COUNTA(A7:G7,I7:K7)=0,"",IF(COUNTA(A7:G7,I7:K7)&lt;&gt;10,"Заполните строку",IF(OR(COUNT(C7,E7,G7,J7)&lt;&gt;4,MIN(E7,G7,J7)&lt;0,G7&gt;1,AND(F7&lt;&gt;"С НДС",F7&lt;&gt;"Без НДС"),AND(I7&lt;&gt;"Да",I7&lt;&gt;"Нет"),AND(K7&lt;&gt;"Да",K7&lt;&gt;"Нет")),"Ошибка ввода",IF(J7&gt;H7,"Уже учтено сверх налога",IF(AND(I7="Да",'Исходные данные'!B8&lt;&gt;"22%"),"Вычет не соответствует статусу",IF(AND(J7&gt;0,OR(I7="Да",K7="Нет")),"Проверьте налог в цене","Расчёт возможен"))))))</f>
        <v/>
      </c>
      <c r="N7" s="8">
        <f>IF(M7="",0,IF(M7="Расчёт возможен",0,1))</f>
        <v>0</v>
      </c>
    </row>
    <row r="8" ht="46" customHeight="1" spans="1:14" x14ac:dyDescent="0.25">
      <c r="A8" s="4"/>
      <c r="B8" s="4"/>
      <c r="C8" s="10"/>
      <c r="D8" s="4"/>
      <c r="E8" s="6"/>
      <c r="F8" s="4"/>
      <c r="G8" s="7"/>
      <c r="H8" s="9" t="str">
        <f>IF(OR(COUNT(E8,G8)&lt;&gt;2,AND(F8&lt;&gt;"С НДС",F8&lt;&gt;"Без НДС")),"",ROUND(IF(F8="С НДС",E8*G8/(1+G8),E8*G8),2))</f>
        <v/>
      </c>
      <c r="I8" s="4"/>
      <c r="J8" s="6"/>
      <c r="K8" s="4"/>
      <c r="L8" s="9" t="str">
        <f>IF(M8="Расчёт возможен",IF(OR(I8="Да",K8="Нет"),0,H8-J8),"")</f>
        <v/>
      </c>
      <c r="M8" s="8" t="str">
        <f>IF(COUNTA(A8:G8,I8:K8)=0,"",IF(COUNTA(A8:G8,I8:K8)&lt;&gt;10,"Заполните строку",IF(OR(COUNT(C8,E8,G8,J8)&lt;&gt;4,MIN(E8,G8,J8)&lt;0,G8&gt;1,AND(F8&lt;&gt;"С НДС",F8&lt;&gt;"Без НДС"),AND(I8&lt;&gt;"Да",I8&lt;&gt;"Нет"),AND(K8&lt;&gt;"Да",K8&lt;&gt;"Нет")),"Ошибка ввода",IF(J8&gt;H8,"Уже учтено сверх налога",IF(AND(I8="Да",'Исходные данные'!B8&lt;&gt;"22%"),"Вычет не соответствует статусу",IF(AND(J8&gt;0,OR(I8="Да",K8="Нет")),"Проверьте налог в цене","Расчёт возможен"))))))</f>
        <v/>
      </c>
      <c r="N8" s="8">
        <f>IF(M8="",0,IF(M8="Расчёт возможен",0,1))</f>
        <v>0</v>
      </c>
    </row>
    <row r="9" ht="46" customHeight="1" spans="1:14" x14ac:dyDescent="0.25">
      <c r="A9" s="4"/>
      <c r="B9" s="4"/>
      <c r="C9" s="10"/>
      <c r="D9" s="4"/>
      <c r="E9" s="6"/>
      <c r="F9" s="4"/>
      <c r="G9" s="7"/>
      <c r="H9" s="9" t="str">
        <f>IF(OR(COUNT(E9,G9)&lt;&gt;2,AND(F9&lt;&gt;"С НДС",F9&lt;&gt;"Без НДС")),"",ROUND(IF(F9="С НДС",E9*G9/(1+G9),E9*G9),2))</f>
        <v/>
      </c>
      <c r="I9" s="4"/>
      <c r="J9" s="6"/>
      <c r="K9" s="4"/>
      <c r="L9" s="9" t="str">
        <f>IF(M9="Расчёт возможен",IF(OR(I9="Да",K9="Нет"),0,H9-J9),"")</f>
        <v/>
      </c>
      <c r="M9" s="8" t="str">
        <f>IF(COUNTA(A9:G9,I9:K9)=0,"",IF(COUNTA(A9:G9,I9:K9)&lt;&gt;10,"Заполните строку",IF(OR(COUNT(C9,E9,G9,J9)&lt;&gt;4,MIN(E9,G9,J9)&lt;0,G9&gt;1,AND(F9&lt;&gt;"С НДС",F9&lt;&gt;"Без НДС"),AND(I9&lt;&gt;"Да",I9&lt;&gt;"Нет"),AND(K9&lt;&gt;"Да",K9&lt;&gt;"Нет")),"Ошибка ввода",IF(J9&gt;H9,"Уже учтено сверх налога",IF(AND(I9="Да",'Исходные данные'!B8&lt;&gt;"22%"),"Вычет не соответствует статусу",IF(AND(J9&gt;0,OR(I9="Да",K9="Нет")),"Проверьте налог в цене","Расчёт возможен"))))))</f>
        <v/>
      </c>
      <c r="N9" s="8">
        <f>IF(M9="",0,IF(M9="Расчёт возможен",0,1))</f>
        <v>0</v>
      </c>
    </row>
    <row r="10" ht="46" customHeight="1" spans="1:14" x14ac:dyDescent="0.25">
      <c r="A10" s="4"/>
      <c r="B10" s="4"/>
      <c r="C10" s="10"/>
      <c r="D10" s="4"/>
      <c r="E10" s="6"/>
      <c r="F10" s="4"/>
      <c r="G10" s="7"/>
      <c r="H10" s="9" t="str">
        <f>IF(OR(COUNT(E10,G10)&lt;&gt;2,AND(F10&lt;&gt;"С НДС",F10&lt;&gt;"Без НДС")),"",ROUND(IF(F10="С НДС",E10*G10/(1+G10),E10*G10),2))</f>
        <v/>
      </c>
      <c r="I10" s="4"/>
      <c r="J10" s="6"/>
      <c r="K10" s="4"/>
      <c r="L10" s="9" t="str">
        <f>IF(M10="Расчёт возможен",IF(OR(I10="Да",K10="Нет"),0,H10-J10),"")</f>
        <v/>
      </c>
      <c r="M10" s="8" t="str">
        <f>IF(COUNTA(A10:G10,I10:K10)=0,"",IF(COUNTA(A10:G10,I10:K10)&lt;&gt;10,"Заполните строку",IF(OR(COUNT(C10,E10,G10,J10)&lt;&gt;4,MIN(E10,G10,J10)&lt;0,G10&gt;1,AND(F10&lt;&gt;"С НДС",F10&lt;&gt;"Без НДС"),AND(I10&lt;&gt;"Да",I10&lt;&gt;"Нет"),AND(K10&lt;&gt;"Да",K10&lt;&gt;"Нет")),"Ошибка ввода",IF(J10&gt;H10,"Уже учтено сверх налога",IF(AND(I10="Да",'Исходные данные'!B8&lt;&gt;"22%"),"Вычет не соответствует статусу",IF(AND(J10&gt;0,OR(I10="Да",K10="Нет")),"Проверьте налог в цене","Расчёт возможен"))))))</f>
        <v/>
      </c>
      <c r="N10" s="8">
        <f>IF(M10="",0,IF(M10="Расчёт возможен",0,1))</f>
        <v>0</v>
      </c>
    </row>
    <row r="11" ht="46" customHeight="1" spans="1:14" x14ac:dyDescent="0.25">
      <c r="A11" s="4"/>
      <c r="B11" s="4"/>
      <c r="C11" s="10"/>
      <c r="D11" s="4"/>
      <c r="E11" s="6"/>
      <c r="F11" s="4"/>
      <c r="G11" s="7"/>
      <c r="H11" s="9" t="str">
        <f>IF(OR(COUNT(E11,G11)&lt;&gt;2,AND(F11&lt;&gt;"С НДС",F11&lt;&gt;"Без НДС")),"",ROUND(IF(F11="С НДС",E11*G11/(1+G11),E11*G11),2))</f>
        <v/>
      </c>
      <c r="I11" s="4"/>
      <c r="J11" s="6"/>
      <c r="K11" s="4"/>
      <c r="L11" s="9" t="str">
        <f>IF(M11="Расчёт возможен",IF(OR(I11="Да",K11="Нет"),0,H11-J11),"")</f>
        <v/>
      </c>
      <c r="M11" s="8" t="str">
        <f>IF(COUNTA(A11:G11,I11:K11)=0,"",IF(COUNTA(A11:G11,I11:K11)&lt;&gt;10,"Заполните строку",IF(OR(COUNT(C11,E11,G11,J11)&lt;&gt;4,MIN(E11,G11,J11)&lt;0,G11&gt;1,AND(F11&lt;&gt;"С НДС",F11&lt;&gt;"Без НДС"),AND(I11&lt;&gt;"Да",I11&lt;&gt;"Нет"),AND(K11&lt;&gt;"Да",K11&lt;&gt;"Нет")),"Ошибка ввода",IF(J11&gt;H11,"Уже учтено сверх налога",IF(AND(I11="Да",'Исходные данные'!B8&lt;&gt;"22%"),"Вычет не соответствует статусу",IF(AND(J11&gt;0,OR(I11="Да",K11="Нет")),"Проверьте налог в цене","Расчёт возможен"))))))</f>
        <v/>
      </c>
      <c r="N11" s="8">
        <f>IF(M11="",0,IF(M11="Расчёт возможен",0,1))</f>
        <v>0</v>
      </c>
    </row>
    <row r="12" ht="46" customHeight="1" spans="1:14" x14ac:dyDescent="0.25">
      <c r="A12" s="4"/>
      <c r="B12" s="4"/>
      <c r="C12" s="10"/>
      <c r="D12" s="4"/>
      <c r="E12" s="6"/>
      <c r="F12" s="4"/>
      <c r="G12" s="7"/>
      <c r="H12" s="9" t="str">
        <f>IF(OR(COUNT(E12,G12)&lt;&gt;2,AND(F12&lt;&gt;"С НДС",F12&lt;&gt;"Без НДС")),"",ROUND(IF(F12="С НДС",E12*G12/(1+G12),E12*G12),2))</f>
        <v/>
      </c>
      <c r="I12" s="4"/>
      <c r="J12" s="6"/>
      <c r="K12" s="4"/>
      <c r="L12" s="9" t="str">
        <f>IF(M12="Расчёт возможен",IF(OR(I12="Да",K12="Нет"),0,H12-J12),"")</f>
        <v/>
      </c>
      <c r="M12" s="8" t="str">
        <f>IF(COUNTA(A12:G12,I12:K12)=0,"",IF(COUNTA(A12:G12,I12:K12)&lt;&gt;10,"Заполните строку",IF(OR(COUNT(C12,E12,G12,J12)&lt;&gt;4,MIN(E12,G12,J12)&lt;0,G12&gt;1,AND(F12&lt;&gt;"С НДС",F12&lt;&gt;"Без НДС"),AND(I12&lt;&gt;"Да",I12&lt;&gt;"Нет"),AND(K12&lt;&gt;"Да",K12&lt;&gt;"Нет")),"Ошибка ввода",IF(J12&gt;H12,"Уже учтено сверх налога",IF(AND(I12="Да",'Исходные данные'!B8&lt;&gt;"22%"),"Вычет не соответствует статусу",IF(AND(J12&gt;0,OR(I12="Да",K12="Нет")),"Проверьте налог в цене","Расчёт возможен"))))))</f>
        <v/>
      </c>
      <c r="N12" s="8">
        <f>IF(M12="",0,IF(M12="Расчёт возможен",0,1))</f>
        <v>0</v>
      </c>
    </row>
    <row r="13" ht="46" customHeight="1" spans="1:14" x14ac:dyDescent="0.25">
      <c r="A13" s="4"/>
      <c r="B13" s="4"/>
      <c r="C13" s="10"/>
      <c r="D13" s="4"/>
      <c r="E13" s="6"/>
      <c r="F13" s="4"/>
      <c r="G13" s="7"/>
      <c r="H13" s="9" t="str">
        <f>IF(OR(COUNT(E13,G13)&lt;&gt;2,AND(F13&lt;&gt;"С НДС",F13&lt;&gt;"Без НДС")),"",ROUND(IF(F13="С НДС",E13*G13/(1+G13),E13*G13),2))</f>
        <v/>
      </c>
      <c r="I13" s="4"/>
      <c r="J13" s="6"/>
      <c r="K13" s="4"/>
      <c r="L13" s="9" t="str">
        <f>IF(M13="Расчёт возможен",IF(OR(I13="Да",K13="Нет"),0,H13-J13),"")</f>
        <v/>
      </c>
      <c r="M13" s="8" t="str">
        <f>IF(COUNTA(A13:G13,I13:K13)=0,"",IF(COUNTA(A13:G13,I13:K13)&lt;&gt;10,"Заполните строку",IF(OR(COUNT(C13,E13,G13,J13)&lt;&gt;4,MIN(E13,G13,J13)&lt;0,G13&gt;1,AND(F13&lt;&gt;"С НДС",F13&lt;&gt;"Без НДС"),AND(I13&lt;&gt;"Да",I13&lt;&gt;"Нет"),AND(K13&lt;&gt;"Да",K13&lt;&gt;"Нет")),"Ошибка ввода",IF(J13&gt;H13,"Уже учтено сверх налога",IF(AND(I13="Да",'Исходные данные'!B8&lt;&gt;"22%"),"Вычет не соответствует статусу",IF(AND(J13&gt;0,OR(I13="Да",K13="Нет")),"Проверьте налог в цене","Расчёт возможен"))))))</f>
        <v/>
      </c>
      <c r="N13" s="8">
        <f>IF(M13="",0,IF(M13="Расчёт возможен",0,1))</f>
        <v>0</v>
      </c>
    </row>
    <row r="14" ht="46" customHeight="1" spans="1:14" x14ac:dyDescent="0.25">
      <c r="A14" s="4"/>
      <c r="B14" s="4"/>
      <c r="C14" s="10"/>
      <c r="D14" s="4"/>
      <c r="E14" s="6"/>
      <c r="F14" s="4"/>
      <c r="G14" s="7"/>
      <c r="H14" s="9" t="str">
        <f>IF(OR(COUNT(E14,G14)&lt;&gt;2,AND(F14&lt;&gt;"С НДС",F14&lt;&gt;"Без НДС")),"",ROUND(IF(F14="С НДС",E14*G14/(1+G14),E14*G14),2))</f>
        <v/>
      </c>
      <c r="I14" s="4"/>
      <c r="J14" s="6"/>
      <c r="K14" s="4"/>
      <c r="L14" s="9" t="str">
        <f>IF(M14="Расчёт возможен",IF(OR(I14="Да",K14="Нет"),0,H14-J14),"")</f>
        <v/>
      </c>
      <c r="M14" s="8" t="str">
        <f>IF(COUNTA(A14:G14,I14:K14)=0,"",IF(COUNTA(A14:G14,I14:K14)&lt;&gt;10,"Заполните строку",IF(OR(COUNT(C14,E14,G14,J14)&lt;&gt;4,MIN(E14,G14,J14)&lt;0,G14&gt;1,AND(F14&lt;&gt;"С НДС",F14&lt;&gt;"Без НДС"),AND(I14&lt;&gt;"Да",I14&lt;&gt;"Нет"),AND(K14&lt;&gt;"Да",K14&lt;&gt;"Нет")),"Ошибка ввода",IF(J14&gt;H14,"Уже учтено сверх налога",IF(AND(I14="Да",'Исходные данные'!B8&lt;&gt;"22%"),"Вычет не соответствует статусу",IF(AND(J14&gt;0,OR(I14="Да",K14="Нет")),"Проверьте налог в цене","Расчёт возможен"))))))</f>
        <v/>
      </c>
      <c r="N14" s="8">
        <f>IF(M14="",0,IF(M14="Расчёт возможен",0,1))</f>
        <v>0</v>
      </c>
    </row>
    <row r="15" ht="46" customHeight="1" spans="1:14" x14ac:dyDescent="0.25">
      <c r="A15" s="4"/>
      <c r="B15" s="4"/>
      <c r="C15" s="10"/>
      <c r="D15" s="4"/>
      <c r="E15" s="6"/>
      <c r="F15" s="4"/>
      <c r="G15" s="7"/>
      <c r="H15" s="9" t="str">
        <f>IF(OR(COUNT(E15,G15)&lt;&gt;2,AND(F15&lt;&gt;"С НДС",F15&lt;&gt;"Без НДС")),"",ROUND(IF(F15="С НДС",E15*G15/(1+G15),E15*G15),2))</f>
        <v/>
      </c>
      <c r="I15" s="4"/>
      <c r="J15" s="6"/>
      <c r="K15" s="4"/>
      <c r="L15" s="9" t="str">
        <f>IF(M15="Расчёт возможен",IF(OR(I15="Да",K15="Нет"),0,H15-J15),"")</f>
        <v/>
      </c>
      <c r="M15" s="8" t="str">
        <f>IF(COUNTA(A15:G15,I15:K15)=0,"",IF(COUNTA(A15:G15,I15:K15)&lt;&gt;10,"Заполните строку",IF(OR(COUNT(C15,E15,G15,J15)&lt;&gt;4,MIN(E15,G15,J15)&lt;0,G15&gt;1,AND(F15&lt;&gt;"С НДС",F15&lt;&gt;"Без НДС"),AND(I15&lt;&gt;"Да",I15&lt;&gt;"Нет"),AND(K15&lt;&gt;"Да",K15&lt;&gt;"Нет")),"Ошибка ввода",IF(J15&gt;H15,"Уже учтено сверх налога",IF(AND(I15="Да",'Исходные данные'!B8&lt;&gt;"22%"),"Вычет не соответствует статусу",IF(AND(J15&gt;0,OR(I15="Да",K15="Нет")),"Проверьте налог в цене","Расчёт возможен"))))))</f>
        <v/>
      </c>
      <c r="N15" s="8">
        <f>IF(M15="",0,IF(M15="Расчёт возможен",0,1))</f>
        <v>0</v>
      </c>
    </row>
    <row r="16" ht="46" customHeight="1" spans="1:14" x14ac:dyDescent="0.25">
      <c r="A16" s="4"/>
      <c r="B16" s="4"/>
      <c r="C16" s="10"/>
      <c r="D16" s="4"/>
      <c r="E16" s="6"/>
      <c r="F16" s="4"/>
      <c r="G16" s="7"/>
      <c r="H16" s="9" t="str">
        <f>IF(OR(COUNT(E16,G16)&lt;&gt;2,AND(F16&lt;&gt;"С НДС",F16&lt;&gt;"Без НДС")),"",ROUND(IF(F16="С НДС",E16*G16/(1+G16),E16*G16),2))</f>
        <v/>
      </c>
      <c r="I16" s="4"/>
      <c r="J16" s="6"/>
      <c r="K16" s="4"/>
      <c r="L16" s="9" t="str">
        <f>IF(M16="Расчёт возможен",IF(OR(I16="Да",K16="Нет"),0,H16-J16),"")</f>
        <v/>
      </c>
      <c r="M16" s="8" t="str">
        <f>IF(COUNTA(A16:G16,I16:K16)=0,"",IF(COUNTA(A16:G16,I16:K16)&lt;&gt;10,"Заполните строку",IF(OR(COUNT(C16,E16,G16,J16)&lt;&gt;4,MIN(E16,G16,J16)&lt;0,G16&gt;1,AND(F16&lt;&gt;"С НДС",F16&lt;&gt;"Без НДС"),AND(I16&lt;&gt;"Да",I16&lt;&gt;"Нет"),AND(K16&lt;&gt;"Да",K16&lt;&gt;"Нет")),"Ошибка ввода",IF(J16&gt;H16,"Уже учтено сверх налога",IF(AND(I16="Да",'Исходные данные'!B8&lt;&gt;"22%"),"Вычет не соответствует статусу",IF(AND(J16&gt;0,OR(I16="Да",K16="Нет")),"Проверьте налог в цене","Расчёт возможен"))))))</f>
        <v/>
      </c>
      <c r="N16" s="8">
        <f>IF(M16="",0,IF(M16="Расчёт возможен",0,1))</f>
        <v>0</v>
      </c>
    </row>
    <row r="17" ht="46" customHeight="1" spans="1:14" x14ac:dyDescent="0.25">
      <c r="A17" s="4"/>
      <c r="B17" s="4"/>
      <c r="C17" s="10"/>
      <c r="D17" s="4"/>
      <c r="E17" s="6"/>
      <c r="F17" s="4"/>
      <c r="G17" s="7"/>
      <c r="H17" s="9" t="str">
        <f>IF(OR(COUNT(E17,G17)&lt;&gt;2,AND(F17&lt;&gt;"С НДС",F17&lt;&gt;"Без НДС")),"",ROUND(IF(F17="С НДС",E17*G17/(1+G17),E17*G17),2))</f>
        <v/>
      </c>
      <c r="I17" s="4"/>
      <c r="J17" s="6"/>
      <c r="K17" s="4"/>
      <c r="L17" s="9" t="str">
        <f>IF(M17="Расчёт возможен",IF(OR(I17="Да",K17="Нет"),0,H17-J17),"")</f>
        <v/>
      </c>
      <c r="M17" s="8" t="str">
        <f>IF(COUNTA(A17:G17,I17:K17)=0,"",IF(COUNTA(A17:G17,I17:K17)&lt;&gt;10,"Заполните строку",IF(OR(COUNT(C17,E17,G17,J17)&lt;&gt;4,MIN(E17,G17,J17)&lt;0,G17&gt;1,AND(F17&lt;&gt;"С НДС",F17&lt;&gt;"Без НДС"),AND(I17&lt;&gt;"Да",I17&lt;&gt;"Нет"),AND(K17&lt;&gt;"Да",K17&lt;&gt;"Нет")),"Ошибка ввода",IF(J17&gt;H17,"Уже учтено сверх налога",IF(AND(I17="Да",'Исходные данные'!B8&lt;&gt;"22%"),"Вычет не соответствует статусу",IF(AND(J17&gt;0,OR(I17="Да",K17="Нет")),"Проверьте налог в цене","Расчёт возможен"))))))</f>
        <v/>
      </c>
      <c r="N17" s="8">
        <f>IF(M17="",0,IF(M17="Расчёт возможен",0,1))</f>
        <v>0</v>
      </c>
    </row>
    <row r="18" ht="46" customHeight="1" spans="1:14" x14ac:dyDescent="0.25">
      <c r="A18" s="4"/>
      <c r="B18" s="4"/>
      <c r="C18" s="10"/>
      <c r="D18" s="4"/>
      <c r="E18" s="6"/>
      <c r="F18" s="4"/>
      <c r="G18" s="7"/>
      <c r="H18" s="9" t="str">
        <f>IF(OR(COUNT(E18,G18)&lt;&gt;2,AND(F18&lt;&gt;"С НДС",F18&lt;&gt;"Без НДС")),"",ROUND(IF(F18="С НДС",E18*G18/(1+G18),E18*G18),2))</f>
        <v/>
      </c>
      <c r="I18" s="4"/>
      <c r="J18" s="6"/>
      <c r="K18" s="4"/>
      <c r="L18" s="9" t="str">
        <f>IF(M18="Расчёт возможен",IF(OR(I18="Да",K18="Нет"),0,H18-J18),"")</f>
        <v/>
      </c>
      <c r="M18" s="8" t="str">
        <f>IF(COUNTA(A18:G18,I18:K18)=0,"",IF(COUNTA(A18:G18,I18:K18)&lt;&gt;10,"Заполните строку",IF(OR(COUNT(C18,E18,G18,J18)&lt;&gt;4,MIN(E18,G18,J18)&lt;0,G18&gt;1,AND(F18&lt;&gt;"С НДС",F18&lt;&gt;"Без НДС"),AND(I18&lt;&gt;"Да",I18&lt;&gt;"Нет"),AND(K18&lt;&gt;"Да",K18&lt;&gt;"Нет")),"Ошибка ввода",IF(J18&gt;H18,"Уже учтено сверх налога",IF(AND(I18="Да",'Исходные данные'!B8&lt;&gt;"22%"),"Вычет не соответствует статусу",IF(AND(J18&gt;0,OR(I18="Да",K18="Нет")),"Проверьте налог в цене","Расчёт возможен"))))))</f>
        <v/>
      </c>
      <c r="N18" s="8">
        <f>IF(M18="",0,IF(M18="Расчёт возможен",0,1))</f>
        <v>0</v>
      </c>
    </row>
    <row r="19" ht="46" customHeight="1" spans="1:14" x14ac:dyDescent="0.25">
      <c r="A19" s="4"/>
      <c r="B19" s="4"/>
      <c r="C19" s="10"/>
      <c r="D19" s="4"/>
      <c r="E19" s="6"/>
      <c r="F19" s="4"/>
      <c r="G19" s="7"/>
      <c r="H19" s="9" t="str">
        <f>IF(OR(COUNT(E19,G19)&lt;&gt;2,AND(F19&lt;&gt;"С НДС",F19&lt;&gt;"Без НДС")),"",ROUND(IF(F19="С НДС",E19*G19/(1+G19),E19*G19),2))</f>
        <v/>
      </c>
      <c r="I19" s="4"/>
      <c r="J19" s="6"/>
      <c r="K19" s="4"/>
      <c r="L19" s="9" t="str">
        <f>IF(M19="Расчёт возможен",IF(OR(I19="Да",K19="Нет"),0,H19-J19),"")</f>
        <v/>
      </c>
      <c r="M19" s="8" t="str">
        <f>IF(COUNTA(A19:G19,I19:K19)=0,"",IF(COUNTA(A19:G19,I19:K19)&lt;&gt;10,"Заполните строку",IF(OR(COUNT(C19,E19,G19,J19)&lt;&gt;4,MIN(E19,G19,J19)&lt;0,G19&gt;1,AND(F19&lt;&gt;"С НДС",F19&lt;&gt;"Без НДС"),AND(I19&lt;&gt;"Да",I19&lt;&gt;"Нет"),AND(K19&lt;&gt;"Да",K19&lt;&gt;"Нет")),"Ошибка ввода",IF(J19&gt;H19,"Уже учтено сверх налога",IF(AND(I19="Да",'Исходные данные'!B8&lt;&gt;"22%"),"Вычет не соответствует статусу",IF(AND(J19&gt;0,OR(I19="Да",K19="Нет")),"Проверьте налог в цене","Расчёт возможен"))))))</f>
        <v/>
      </c>
      <c r="N19" s="8">
        <f>IF(M19="",0,IF(M19="Расчёт возможен",0,1))</f>
        <v>0</v>
      </c>
    </row>
    <row r="20" ht="46" customHeight="1" spans="1:14" x14ac:dyDescent="0.25">
      <c r="A20" s="4"/>
      <c r="B20" s="4"/>
      <c r="C20" s="10"/>
      <c r="D20" s="4"/>
      <c r="E20" s="6"/>
      <c r="F20" s="4"/>
      <c r="G20" s="7"/>
      <c r="H20" s="9" t="str">
        <f>IF(OR(COUNT(E20,G20)&lt;&gt;2,AND(F20&lt;&gt;"С НДС",F20&lt;&gt;"Без НДС")),"",ROUND(IF(F20="С НДС",E20*G20/(1+G20),E20*G20),2))</f>
        <v/>
      </c>
      <c r="I20" s="4"/>
      <c r="J20" s="6"/>
      <c r="K20" s="4"/>
      <c r="L20" s="9" t="str">
        <f>IF(M20="Расчёт возможен",IF(OR(I20="Да",K20="Нет"),0,H20-J20),"")</f>
        <v/>
      </c>
      <c r="M20" s="8" t="str">
        <f>IF(COUNTA(A20:G20,I20:K20)=0,"",IF(COUNTA(A20:G20,I20:K20)&lt;&gt;10,"Заполните строку",IF(OR(COUNT(C20,E20,G20,J20)&lt;&gt;4,MIN(E20,G20,J20)&lt;0,G20&gt;1,AND(F20&lt;&gt;"С НДС",F20&lt;&gt;"Без НДС"),AND(I20&lt;&gt;"Да",I20&lt;&gt;"Нет"),AND(K20&lt;&gt;"Да",K20&lt;&gt;"Нет")),"Ошибка ввода",IF(J20&gt;H20,"Уже учтено сверх налога",IF(AND(I20="Да",'Исходные данные'!B8&lt;&gt;"22%"),"Вычет не соответствует статусу",IF(AND(J20&gt;0,OR(I20="Да",K20="Нет")),"Проверьте налог в цене","Расчёт возможен"))))))</f>
        <v/>
      </c>
      <c r="N20" s="8">
        <f>IF(M20="",0,IF(M20="Расчёт возможен",0,1))</f>
        <v>0</v>
      </c>
    </row>
    <row r="21" ht="46" customHeight="1" spans="1:14" x14ac:dyDescent="0.25">
      <c r="A21" s="4"/>
      <c r="B21" s="4"/>
      <c r="C21" s="10"/>
      <c r="D21" s="4"/>
      <c r="E21" s="6"/>
      <c r="F21" s="4"/>
      <c r="G21" s="7"/>
      <c r="H21" s="9" t="str">
        <f>IF(OR(COUNT(E21,G21)&lt;&gt;2,AND(F21&lt;&gt;"С НДС",F21&lt;&gt;"Без НДС")),"",ROUND(IF(F21="С НДС",E21*G21/(1+G21),E21*G21),2))</f>
        <v/>
      </c>
      <c r="I21" s="4"/>
      <c r="J21" s="6"/>
      <c r="K21" s="4"/>
      <c r="L21" s="9" t="str">
        <f>IF(M21="Расчёт возможен",IF(OR(I21="Да",K21="Нет"),0,H21-J21),"")</f>
        <v/>
      </c>
      <c r="M21" s="8" t="str">
        <f>IF(COUNTA(A21:G21,I21:K21)=0,"",IF(COUNTA(A21:G21,I21:K21)&lt;&gt;10,"Заполните строку",IF(OR(COUNT(C21,E21,G21,J21)&lt;&gt;4,MIN(E21,G21,J21)&lt;0,G21&gt;1,AND(F21&lt;&gt;"С НДС",F21&lt;&gt;"Без НДС"),AND(I21&lt;&gt;"Да",I21&lt;&gt;"Нет"),AND(K21&lt;&gt;"Да",K21&lt;&gt;"Нет")),"Ошибка ввода",IF(J21&gt;H21,"Уже учтено сверх налога",IF(AND(I21="Да",'Исходные данные'!B8&lt;&gt;"22%"),"Вычет не соответствует статусу",IF(AND(J21&gt;0,OR(I21="Да",K21="Нет")),"Проверьте налог в цене","Расчёт возможен"))))))</f>
        <v/>
      </c>
      <c r="N21" s="8">
        <f>IF(M21="",0,IF(M21="Расчёт возможен",0,1))</f>
        <v>0</v>
      </c>
    </row>
    <row r="22" ht="46" customHeight="1" spans="1:14" x14ac:dyDescent="0.25">
      <c r="A22" s="4"/>
      <c r="B22" s="4"/>
      <c r="C22" s="10"/>
      <c r="D22" s="4"/>
      <c r="E22" s="6"/>
      <c r="F22" s="4"/>
      <c r="G22" s="7"/>
      <c r="H22" s="9" t="str">
        <f>IF(OR(COUNT(E22,G22)&lt;&gt;2,AND(F22&lt;&gt;"С НДС",F22&lt;&gt;"Без НДС")),"",ROUND(IF(F22="С НДС",E22*G22/(1+G22),E22*G22),2))</f>
        <v/>
      </c>
      <c r="I22" s="4"/>
      <c r="J22" s="6"/>
      <c r="K22" s="4"/>
      <c r="L22" s="9" t="str">
        <f>IF(M22="Расчёт возможен",IF(OR(I22="Да",K22="Нет"),0,H22-J22),"")</f>
        <v/>
      </c>
      <c r="M22" s="8" t="str">
        <f>IF(COUNTA(A22:G22,I22:K22)=0,"",IF(COUNTA(A22:G22,I22:K22)&lt;&gt;10,"Заполните строку",IF(OR(COUNT(C22,E22,G22,J22)&lt;&gt;4,MIN(E22,G22,J22)&lt;0,G22&gt;1,AND(F22&lt;&gt;"С НДС",F22&lt;&gt;"Без НДС"),AND(I22&lt;&gt;"Да",I22&lt;&gt;"Нет"),AND(K22&lt;&gt;"Да",K22&lt;&gt;"Нет")),"Ошибка ввода",IF(J22&gt;H22,"Уже учтено сверх налога",IF(AND(I22="Да",'Исходные данные'!B8&lt;&gt;"22%"),"Вычет не соответствует статусу",IF(AND(J22&gt;0,OR(I22="Да",K22="Нет")),"Проверьте налог в цене","Расчёт возможен"))))))</f>
        <v/>
      </c>
      <c r="N22" s="8">
        <f>IF(M22="",0,IF(M22="Расчёт возможен",0,1))</f>
        <v>0</v>
      </c>
    </row>
    <row r="23" ht="46" customHeight="1" spans="1:14" x14ac:dyDescent="0.25">
      <c r="A23" s="4"/>
      <c r="B23" s="4"/>
      <c r="C23" s="10"/>
      <c r="D23" s="4"/>
      <c r="E23" s="6"/>
      <c r="F23" s="4"/>
      <c r="G23" s="7"/>
      <c r="H23" s="9" t="str">
        <f>IF(OR(COUNT(E23,G23)&lt;&gt;2,AND(F23&lt;&gt;"С НДС",F23&lt;&gt;"Без НДС")),"",ROUND(IF(F23="С НДС",E23*G23/(1+G23),E23*G23),2))</f>
        <v/>
      </c>
      <c r="I23" s="4"/>
      <c r="J23" s="6"/>
      <c r="K23" s="4"/>
      <c r="L23" s="9" t="str">
        <f>IF(M23="Расчёт возможен",IF(OR(I23="Да",K23="Нет"),0,H23-J23),"")</f>
        <v/>
      </c>
      <c r="M23" s="8" t="str">
        <f>IF(COUNTA(A23:G23,I23:K23)=0,"",IF(COUNTA(A23:G23,I23:K23)&lt;&gt;10,"Заполните строку",IF(OR(COUNT(C23,E23,G23,J23)&lt;&gt;4,MIN(E23,G23,J23)&lt;0,G23&gt;1,AND(F23&lt;&gt;"С НДС",F23&lt;&gt;"Без НДС"),AND(I23&lt;&gt;"Да",I23&lt;&gt;"Нет"),AND(K23&lt;&gt;"Да",K23&lt;&gt;"Нет")),"Ошибка ввода",IF(J23&gt;H23,"Уже учтено сверх налога",IF(AND(I23="Да",'Исходные данные'!B8&lt;&gt;"22%"),"Вычет не соответствует статусу",IF(AND(J23&gt;0,OR(I23="Да",K23="Нет")),"Проверьте налог в цене","Расчёт возможен"))))))</f>
        <v/>
      </c>
      <c r="N23" s="8">
        <f>IF(M23="",0,IF(M23="Расчёт возможен",0,1))</f>
        <v>0</v>
      </c>
    </row>
    <row r="24" ht="46" customHeight="1" spans="1:14" x14ac:dyDescent="0.25">
      <c r="A24" s="4"/>
      <c r="B24" s="4"/>
      <c r="C24" s="10"/>
      <c r="D24" s="4"/>
      <c r="E24" s="6"/>
      <c r="F24" s="4"/>
      <c r="G24" s="7"/>
      <c r="H24" s="9" t="str">
        <f>IF(OR(COUNT(E24,G24)&lt;&gt;2,AND(F24&lt;&gt;"С НДС",F24&lt;&gt;"Без НДС")),"",ROUND(IF(F24="С НДС",E24*G24/(1+G24),E24*G24),2))</f>
        <v/>
      </c>
      <c r="I24" s="4"/>
      <c r="J24" s="6"/>
      <c r="K24" s="4"/>
      <c r="L24" s="9" t="str">
        <f>IF(M24="Расчёт возможен",IF(OR(I24="Да",K24="Нет"),0,H24-J24),"")</f>
        <v/>
      </c>
      <c r="M24" s="8" t="str">
        <f>IF(COUNTA(A24:G24,I24:K24)=0,"",IF(COUNTA(A24:G24,I24:K24)&lt;&gt;10,"Заполните строку",IF(OR(COUNT(C24,E24,G24,J24)&lt;&gt;4,MIN(E24,G24,J24)&lt;0,G24&gt;1,AND(F24&lt;&gt;"С НДС",F24&lt;&gt;"Без НДС"),AND(I24&lt;&gt;"Да",I24&lt;&gt;"Нет"),AND(K24&lt;&gt;"Да",K24&lt;&gt;"Нет")),"Ошибка ввода",IF(J24&gt;H24,"Уже учтено сверх налога",IF(AND(I24="Да",'Исходные данные'!B8&lt;&gt;"22%"),"Вычет не соответствует статусу",IF(AND(J24&gt;0,OR(I24="Да",K24="Нет")),"Проверьте налог в цене","Расчёт возможен"))))))</f>
        <v/>
      </c>
      <c r="N24" s="8">
        <f>IF(M24="",0,IF(M24="Расчёт возможен",0,1))</f>
        <v>0</v>
      </c>
    </row>
    <row r="26" ht="34" customHeight="1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 t="s">
        <v>97</v>
      </c>
      <c r="L26" s="9" t="str">
        <f>IF(COUNTIF(M5:M24,"Расчёт возможен")=0,"",IF(SUM(N5:N24)&gt;0,"",SUM(L5:L24)))</f>
        <v/>
      </c>
    </row>
    <row r="28" ht="34" customHeight="1" spans="1:4" x14ac:dyDescent="0.25">
      <c r="A28" s="3" t="s">
        <v>98</v>
      </c>
      <c r="B28" s="3"/>
      <c r="C28" s="3"/>
      <c r="D28" s="3" t="s">
        <v>99</v>
      </c>
    </row>
  </sheetData>
  <conditionalFormatting sqref="M5:M24">
    <cfRule type="expression" dxfId="0" priority="1">
      <formula>AND(M5&lt;&gt;"",M5&lt;&gt;"Расчёт возможен")</formula>
    </cfRule>
  </conditionalFormatting>
  <dataValidations count="14">
    <dataValidation type="list" allowBlank="1" showErrorMessage="1" errorStyle="stop" errorTitle="Проверьте значение" error="Выберите значение из списка" sqref="D10:D24">
      <formula1>"Материалы,Машины,Оборудование,Прочие затраты"</formula1>
    </dataValidation>
    <dataValidation type="list" allowBlank="1" showErrorMessage="1" errorStyle="stop" errorTitle="Проверьте значение" error="Выберите значение из списка" sqref="D5:D24">
      <formula1>"Материалы,Машины,Оборудование,Прочие затраты"</formula1>
    </dataValidation>
    <dataValidation type="decimal" allowBlank="1" showErrorMessage="1" error="Введите неотрицательное число в допустимом диапазоне" sqref="E10:E24">
      <formula1>0</formula1>
      <formula2>1000000000000</formula2>
    </dataValidation>
    <dataValidation type="decimal" allowBlank="1" showErrorMessage="1" error="Введите неотрицательное число в допустимом диапазоне" sqref="E5:E24">
      <formula1>0</formula1>
      <formula2>1000000000000</formula2>
    </dataValidation>
    <dataValidation type="list" allowBlank="1" showErrorMessage="1" errorStyle="stop" errorTitle="Проверьте значение" error="Выберите значение из списка" sqref="F10:F24">
      <formula1>"С НДС,Без НДС"</formula1>
    </dataValidation>
    <dataValidation type="list" allowBlank="1" showErrorMessage="1" errorStyle="stop" errorTitle="Проверьте значение" error="Выберите значение из списка" sqref="F5:F24">
      <formula1>"С НДС,Без НДС"</formula1>
    </dataValidation>
    <dataValidation type="decimal" allowBlank="1" showErrorMessage="1" error="Введите неотрицательное число в допустимом диапазоне" sqref="G10:G24">
      <formula1>0</formula1>
      <formula2>1</formula2>
    </dataValidation>
    <dataValidation type="decimal" allowBlank="1" showErrorMessage="1" error="Введите неотрицательное число в допустимом диапазоне" sqref="G5:G24">
      <formula1>0</formula1>
      <formula2>1</formula2>
    </dataValidation>
    <dataValidation type="list" allowBlank="1" showErrorMessage="1" errorStyle="stop" errorTitle="Проверьте значение" error="Выберите значение из списка" sqref="I10:I24">
      <formula1>"Да,Нет"</formula1>
    </dataValidation>
    <dataValidation type="list" allowBlank="1" showErrorMessage="1" errorStyle="stop" errorTitle="Проверьте значение" error="Выберите значение из списка" sqref="I5:I24">
      <formula1>"Да,Нет"</formula1>
    </dataValidation>
    <dataValidation type="decimal" allowBlank="1" showErrorMessage="1" error="Введите неотрицательное число в допустимом диапазоне" sqref="J10:J24">
      <formula1>0</formula1>
      <formula2>1000000000000</formula2>
    </dataValidation>
    <dataValidation type="decimal" allowBlank="1" showErrorMessage="1" error="Введите неотрицательное число в допустимом диапазоне" sqref="J5:J24">
      <formula1>0</formula1>
      <formula2>1000000000000</formula2>
    </dataValidation>
    <dataValidation type="list" allowBlank="1" showErrorMessage="1" errorStyle="stop" errorTitle="Проверьте значение" error="Выберите значение из списка" sqref="K10:K24">
      <formula1>"Да,Нет"</formula1>
    </dataValidation>
    <dataValidation type="list" allowBlank="1" showErrorMessage="1" errorStyle="stop" errorTitle="Проверьте значение" error="Выберите значение из списка" sqref="K5:K24">
      <formula1>"Да,Нет"</formula1>
    </dataValidation>
  </dataValidations>
  <pageMargins left="0.25" right="0.25" top="0.35" bottom="0.35" header="0.1" footer="0.1"/>
  <pageSetup paperSize="8" orientation="landscape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9"/>
  <sheetViews>
    <sheetView workbookViewId="0" showGridLines="0" zoomScale="100" zoomScaleNormal="100"/>
  </sheetViews>
  <sheetFormatPr defaultRowHeight="15" outlineLevelRow="0" outlineLevelCol="0" x14ac:dyDescent="55"/>
  <cols>
    <col min="1" max="1" width="55" customWidth="1"/>
    <col min="2" max="2" width="37" customWidth="1"/>
    <col min="3" max="3" width="58" customWidth="1"/>
  </cols>
  <sheetData>
    <row r="2" ht="30" customHeight="1" spans="1:1" x14ac:dyDescent="0.25">
      <c r="A2" s="1" t="s">
        <v>100</v>
      </c>
    </row>
    <row r="4" ht="34" customHeight="1" spans="1:3" x14ac:dyDescent="0.25">
      <c r="A4" s="2" t="s">
        <v>28</v>
      </c>
      <c r="B4" s="2" t="s">
        <v>101</v>
      </c>
      <c r="C4" s="2" t="s">
        <v>102</v>
      </c>
    </row>
    <row r="5" ht="34" customHeight="1" spans="1:2" x14ac:dyDescent="0.25">
      <c r="A5" s="3" t="s">
        <v>103</v>
      </c>
      <c r="B5" s="8" t="str">
        <f>IF(OR('Исходные данные'!B5="",'Исходные данные'!B6="",'Исходные данные'!B7="",'Исходные данные'!B8="",'Исходные данные'!B9="",NOT(ISNUMBER('Исходные данные'!B10)),'Исходные данные'!B11="",'Исходные данные'!B12="",NOT(ISNUMBER('Исходные данные'!B15))),"Заполните исходные данные",IF(OR(NOT(ISNUMBER('Исходные данные'!B10)),NOT(ISNUMBER('Исходные данные'!B15)),'Исходные данные'!B15&lt;0,AND('Исходные данные'!B8="Освобождение",'Исходные данные'!B10&lt;&gt;0),AND('Исходные данные'!B8="5%",'Исходные данные'!B10&lt;&gt;0.05),AND('Исходные данные'!B8="7%",'Исходные данные'!B10&lt;&gt;0.07),AND('Исходные данные'!B8="22%",'Исходные данные'!B10&lt;&gt;0.22),AND('Исходные данные'!B8&lt;&gt;"Освобождение",'Исходные данные'!B8&lt;&gt;"5%",'Исходные данные'!B8&lt;&gt;"7%",'Исходные данные'!B8&lt;&gt;"22%")),"Проверьте статус и ставку",IF('Исходные данные'!B11="Модель",IF(OR('Исходные данные'!B37="",AND('Исходные данные'!B13="Да",'Исходные данные'!B38="")),"Заполните основание модели",'Исходные данные'!B28),IF('Исходные данные'!B11="Построчный",IF(ISNUMBER('Входной НДС'!L26),"Расчёт возможен","Проверьте реестр"),"Выберите способ"))))</f>
        <v>Заполните исходные данные</v>
      </c>
    </row>
    <row r="7" ht="34" customHeight="1" spans="1:2" x14ac:dyDescent="0.25">
      <c r="A7" s="3" t="s">
        <v>104</v>
      </c>
      <c r="B7" s="9" t="str">
        <f>IF(B5="Расчёт возможен",'Исходные данные'!B15,"")</f>
        <v/>
      </c>
    </row>
    <row r="8" ht="34" customHeight="1" spans="1:3" x14ac:dyDescent="0.25">
      <c r="A8" s="3" t="s">
        <v>105</v>
      </c>
      <c r="B8" s="9" t="str">
        <f>IF(B5="Расчёт возможен",IF('Исходные данные'!B11="Модель",'Исходные данные'!B35,'Входной НДС'!L26),"")</f>
        <v/>
      </c>
      <c r="C8" s="3" t="s">
        <v>106</v>
      </c>
    </row>
    <row r="9" ht="34" customHeight="1" spans="1:2" x14ac:dyDescent="0.25">
      <c r="A9" s="3" t="s">
        <v>107</v>
      </c>
      <c r="B9" s="9" t="str">
        <f>IF(B5="Расчёт возможен",B7+B8,"")</f>
        <v/>
      </c>
    </row>
    <row r="10" ht="34" customHeight="1" spans="1:2" x14ac:dyDescent="0.25">
      <c r="A10" s="3" t="s">
        <v>42</v>
      </c>
      <c r="B10" s="11" t="str">
        <f>IF(B5="Расчёт возможен",'Исходные данные'!B10,"")</f>
        <v/>
      </c>
    </row>
    <row r="11" ht="34" customHeight="1" spans="1:3" x14ac:dyDescent="0.25">
      <c r="A11" s="3" t="s">
        <v>108</v>
      </c>
      <c r="B11" s="9" t="str">
        <f>IF(B5="Расчёт возможен",ROUND(B9*B10,2),"")</f>
        <v/>
      </c>
      <c r="C11" s="3" t="s">
        <v>109</v>
      </c>
    </row>
    <row r="12" ht="34" customHeight="1" spans="1:2" x14ac:dyDescent="0.25">
      <c r="A12" s="3" t="s">
        <v>110</v>
      </c>
      <c r="B12" s="9" t="str">
        <f>IF(B5="Расчёт возможен",B9+B11,"")</f>
        <v/>
      </c>
    </row>
    <row r="14" ht="34" customHeight="1" spans="1:2" x14ac:dyDescent="0.25">
      <c r="A14" s="3" t="s">
        <v>111</v>
      </c>
      <c r="B14" s="8" t="str">
        <f>IF('Исходные данные'!B12="","",'Исходные данные'!B12)</f>
        <v/>
      </c>
    </row>
    <row r="16" ht="34" customHeight="1" spans="1:2" x14ac:dyDescent="0.25">
      <c r="A16" s="3" t="s">
        <v>112</v>
      </c>
      <c r="B16" s="4"/>
    </row>
    <row r="17" ht="34" customHeight="1" spans="1:2" x14ac:dyDescent="0.25">
      <c r="A17" s="3" t="s">
        <v>113</v>
      </c>
      <c r="B17" s="4"/>
    </row>
    <row r="19" ht="60" customHeight="1" spans="1:3" x14ac:dyDescent="0.25">
      <c r="A19" s="3" t="s">
        <v>114</v>
      </c>
      <c r="B19" s="3"/>
      <c r="C19" s="3" t="s">
        <v>115</v>
      </c>
    </row>
  </sheetData>
  <conditionalFormatting sqref="B5">
    <cfRule type="expression" dxfId="1" priority="1">
      <formula>B5&lt;&gt;"Расчёт возможен"</formula>
    </cfRule>
  </conditionalFormatting>
  <pageMargins left="0.25" right="0.25" top="0.35" bottom="0.35" header="0.1" footer="0.1"/>
  <pageSetup paperSize="9" orientation="portrait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1"/>
  <sheetViews>
    <sheetView workbookViewId="0" showGridLines="0" zoomScale="100" zoomScaleNormal="100"/>
  </sheetViews>
  <sheetFormatPr defaultRowHeight="15" outlineLevelRow="0" outlineLevelCol="0" x14ac:dyDescent="55"/>
  <cols>
    <col min="1" max="1" width="54" customWidth="1"/>
    <col min="2" max="2" width="23" customWidth="1"/>
    <col min="3" max="3" width="63" customWidth="1"/>
  </cols>
  <sheetData>
    <row r="2" ht="30" customHeight="1" spans="1:1" x14ac:dyDescent="0.25">
      <c r="A2" s="1" t="s">
        <v>0</v>
      </c>
    </row>
    <row r="4" ht="34" customHeight="1" spans="1:3" x14ac:dyDescent="0.25">
      <c r="A4" s="2" t="s">
        <v>28</v>
      </c>
      <c r="B4" s="2" t="s">
        <v>116</v>
      </c>
      <c r="C4" s="2" t="s">
        <v>117</v>
      </c>
    </row>
    <row r="5" ht="34" customHeight="1" spans="1:3" x14ac:dyDescent="0.25">
      <c r="A5" s="3" t="s">
        <v>118</v>
      </c>
      <c r="B5" s="12">
        <v>30000</v>
      </c>
      <c r="C5" s="3" t="s">
        <v>119</v>
      </c>
    </row>
    <row r="6" ht="34" customHeight="1" spans="1:3" x14ac:dyDescent="0.25">
      <c r="A6" s="3" t="s">
        <v>120</v>
      </c>
      <c r="B6" s="12">
        <v>10000</v>
      </c>
      <c r="C6" s="3" t="s">
        <v>121</v>
      </c>
    </row>
    <row r="7" ht="34" customHeight="1" spans="1:3" x14ac:dyDescent="0.25">
      <c r="A7" s="3" t="s">
        <v>122</v>
      </c>
      <c r="B7" s="12">
        <v>2000</v>
      </c>
      <c r="C7" s="3" t="s">
        <v>123</v>
      </c>
    </row>
    <row r="8" ht="34" customHeight="1" spans="1:3" x14ac:dyDescent="0.25">
      <c r="A8" s="3" t="s">
        <v>124</v>
      </c>
      <c r="B8" s="12">
        <v>60000</v>
      </c>
      <c r="C8" s="3" t="s">
        <v>125</v>
      </c>
    </row>
    <row r="9" ht="34" customHeight="1" spans="1:3" x14ac:dyDescent="0.25">
      <c r="A9" s="3" t="s">
        <v>126</v>
      </c>
      <c r="B9" s="12">
        <v>0</v>
      </c>
      <c r="C9" s="3" t="s">
        <v>127</v>
      </c>
    </row>
    <row r="10" ht="34" customHeight="1" spans="1:3" x14ac:dyDescent="0.25">
      <c r="A10" s="3" t="s">
        <v>128</v>
      </c>
      <c r="B10" s="12">
        <v>20000</v>
      </c>
      <c r="C10" s="3" t="s">
        <v>129</v>
      </c>
    </row>
    <row r="11" ht="34" customHeight="1" spans="1:3" x14ac:dyDescent="0.25">
      <c r="A11" s="3" t="s">
        <v>130</v>
      </c>
      <c r="B11" s="12">
        <v>10000</v>
      </c>
      <c r="C11" s="3" t="s">
        <v>129</v>
      </c>
    </row>
    <row r="12" ht="34" customHeight="1" spans="1:3" x14ac:dyDescent="0.25">
      <c r="A12" s="3" t="s">
        <v>131</v>
      </c>
      <c r="B12" s="13">
        <v>0.1712</v>
      </c>
      <c r="C12" s="3" t="s">
        <v>132</v>
      </c>
    </row>
    <row r="13" ht="34" customHeight="1" spans="1:3" x14ac:dyDescent="0.25">
      <c r="A13" s="3" t="s">
        <v>133</v>
      </c>
      <c r="B13" s="13">
        <v>0.15</v>
      </c>
      <c r="C13" s="3" t="s">
        <v>132</v>
      </c>
    </row>
    <row r="14" ht="34" customHeight="1" spans="1:3" x14ac:dyDescent="0.25">
      <c r="A14" s="3" t="s">
        <v>134</v>
      </c>
      <c r="B14" s="13">
        <v>0.22</v>
      </c>
      <c r="C14" s="3" t="s">
        <v>135</v>
      </c>
    </row>
    <row r="16" ht="34" customHeight="1" spans="1:3" x14ac:dyDescent="0.25">
      <c r="A16" s="3" t="s">
        <v>136</v>
      </c>
      <c r="B16" s="9">
        <f>SUM(B5:B6,B8:B11)</f>
        <v>130000</v>
      </c>
      <c r="C16" s="3" t="s">
        <v>137</v>
      </c>
    </row>
    <row r="17" ht="34" customHeight="1" spans="1:3" x14ac:dyDescent="0.25">
      <c r="A17" s="3" t="s">
        <v>138</v>
      </c>
      <c r="B17" s="9">
        <f>B6-B7</f>
        <v>8000</v>
      </c>
      <c r="C17" s="3" t="s">
        <v>139</v>
      </c>
    </row>
    <row r="18" ht="34" customHeight="1" spans="1:3" x14ac:dyDescent="0.25">
      <c r="A18" s="3" t="s">
        <v>140</v>
      </c>
      <c r="B18" s="9">
        <f>B10*B12</f>
        <v>3424</v>
      </c>
      <c r="C18" s="3" t="s">
        <v>141</v>
      </c>
    </row>
    <row r="19" ht="34" customHeight="1" spans="1:3" x14ac:dyDescent="0.25">
      <c r="A19" s="3" t="s">
        <v>142</v>
      </c>
      <c r="B19" s="9">
        <f>B11*B13</f>
        <v>1500</v>
      </c>
      <c r="C19" s="3" t="s">
        <v>143</v>
      </c>
    </row>
    <row r="20" ht="34" customHeight="1" spans="1:3" x14ac:dyDescent="0.25">
      <c r="A20" s="3" t="s">
        <v>144</v>
      </c>
      <c r="B20" s="9">
        <f>SUM(B8:B9,B17:B19)</f>
        <v>72924</v>
      </c>
      <c r="C20" s="3" t="s">
        <v>145</v>
      </c>
    </row>
    <row r="21" ht="34" customHeight="1" spans="1:3" x14ac:dyDescent="0.25">
      <c r="A21" s="3" t="s">
        <v>146</v>
      </c>
      <c r="B21" s="9">
        <f>ROUND(B20*B14,2)</f>
        <v>16043.28</v>
      </c>
      <c r="C21" s="3" t="s">
        <v>147</v>
      </c>
    </row>
    <row r="22" ht="34" customHeight="1" spans="1:3" x14ac:dyDescent="0.25">
      <c r="A22" s="14" t="s">
        <v>148</v>
      </c>
      <c r="B22" s="15">
        <f>B16+B21</f>
        <v>146043.28</v>
      </c>
      <c r="C22" s="14" t="s">
        <v>149</v>
      </c>
    </row>
    <row r="24" ht="34" customHeight="1" spans="1:2" x14ac:dyDescent="0.25">
      <c r="A24" s="3" t="s">
        <v>42</v>
      </c>
      <c r="B24" s="16">
        <v>0.05</v>
      </c>
    </row>
    <row r="25" ht="34" customHeight="1" spans="1:3" x14ac:dyDescent="0.25">
      <c r="A25" s="3" t="s">
        <v>150</v>
      </c>
      <c r="B25" s="9">
        <f>ROUND(B22*B24,2)</f>
        <v>7302.16</v>
      </c>
      <c r="C25" s="3" t="s">
        <v>151</v>
      </c>
    </row>
    <row r="26" ht="34" customHeight="1" spans="1:3" x14ac:dyDescent="0.25">
      <c r="A26" s="14" t="s">
        <v>152</v>
      </c>
      <c r="B26" s="15">
        <f>B22+B25</f>
        <v>153345.44</v>
      </c>
      <c r="C26" s="14" t="s">
        <v>153</v>
      </c>
    </row>
    <row r="28" ht="34" customHeight="1" spans="1:2" x14ac:dyDescent="0.25">
      <c r="A28" s="3" t="s">
        <v>42</v>
      </c>
      <c r="B28" s="16">
        <v>0.07</v>
      </c>
    </row>
    <row r="29" ht="34" customHeight="1" spans="1:3" x14ac:dyDescent="0.25">
      <c r="A29" s="3" t="s">
        <v>154</v>
      </c>
      <c r="B29" s="9">
        <f>ROUND(B22*B28,2)</f>
        <v>10223.03</v>
      </c>
      <c r="C29" s="3" t="s">
        <v>155</v>
      </c>
    </row>
    <row r="30" ht="34" customHeight="1" spans="1:3" x14ac:dyDescent="0.25">
      <c r="A30" s="14" t="s">
        <v>156</v>
      </c>
      <c r="B30" s="15">
        <f>B22+B29</f>
        <v>156266.31</v>
      </c>
      <c r="C30" s="14" t="s">
        <v>153</v>
      </c>
    </row>
    <row r="32" ht="34" customHeight="1" spans="1:2" x14ac:dyDescent="0.25">
      <c r="A32" s="3" t="s">
        <v>42</v>
      </c>
      <c r="B32" s="16">
        <v>0.22</v>
      </c>
    </row>
    <row r="33" ht="34" customHeight="1" spans="1:3" x14ac:dyDescent="0.25">
      <c r="A33" s="3" t="s">
        <v>157</v>
      </c>
      <c r="B33" s="9">
        <f>ROUND(B16*B32,2)</f>
        <v>28600</v>
      </c>
      <c r="C33" s="3" t="s">
        <v>158</v>
      </c>
    </row>
    <row r="34" ht="34" customHeight="1" spans="1:3" x14ac:dyDescent="0.25">
      <c r="A34" s="14" t="s">
        <v>159</v>
      </c>
      <c r="B34" s="15">
        <f>B16+B33</f>
        <v>158600</v>
      </c>
      <c r="C34" s="14" t="s">
        <v>160</v>
      </c>
    </row>
    <row r="37" ht="34" customHeight="1" spans="1:3" x14ac:dyDescent="0.25">
      <c r="A37" s="3" t="s">
        <v>161</v>
      </c>
      <c r="B37" s="9">
        <f>B8*(1+B14)</f>
        <v>73200</v>
      </c>
      <c r="C37" s="3" t="s">
        <v>162</v>
      </c>
    </row>
    <row r="38" ht="34" customHeight="1" spans="1:3" x14ac:dyDescent="0.25">
      <c r="A38" s="3" t="s">
        <v>163</v>
      </c>
      <c r="B38" s="9">
        <f>ROUND(B37*B14/(1+B14),2)</f>
        <v>13200</v>
      </c>
      <c r="C38" s="3" t="s">
        <v>164</v>
      </c>
    </row>
    <row r="39" ht="34" customHeight="1" spans="1:3" x14ac:dyDescent="0.25">
      <c r="A39" s="3" t="s">
        <v>165</v>
      </c>
      <c r="B39" s="9">
        <f>B16+B38</f>
        <v>143200</v>
      </c>
      <c r="C39" s="3" t="s">
        <v>166</v>
      </c>
    </row>
    <row r="40" ht="34" customHeight="1" spans="1:3" x14ac:dyDescent="0.25">
      <c r="A40" s="3" t="s">
        <v>167</v>
      </c>
      <c r="B40" s="9">
        <f>B21-B38</f>
        <v>2843.2800000000007</v>
      </c>
      <c r="C40" s="3" t="s">
        <v>168</v>
      </c>
    </row>
    <row r="41" ht="34" customHeight="1" spans="1:3" x14ac:dyDescent="0.25">
      <c r="A41" s="14" t="s">
        <v>169</v>
      </c>
      <c r="B41" s="15">
        <f>B39+B40</f>
        <v>146043.28</v>
      </c>
      <c r="C41" s="14" t="s">
        <v>170</v>
      </c>
    </row>
    <row r="42" ht="34" customHeight="1" spans="1:3" x14ac:dyDescent="0.25">
      <c r="A42" s="3" t="s">
        <v>171</v>
      </c>
      <c r="B42" s="9">
        <f>ROUND((B37+B9+B17+B18+B19)*B14,2)</f>
        <v>18947.28</v>
      </c>
      <c r="C42" s="3" t="s">
        <v>172</v>
      </c>
    </row>
    <row r="43" ht="34" customHeight="1" spans="1:3" x14ac:dyDescent="0.25">
      <c r="A43" s="3" t="s">
        <v>173</v>
      </c>
      <c r="B43" s="9">
        <f>B39+B42</f>
        <v>162147.28</v>
      </c>
      <c r="C43" s="3" t="s">
        <v>174</v>
      </c>
    </row>
    <row r="44" ht="34" customHeight="1" spans="1:3" x14ac:dyDescent="0.25">
      <c r="A44" s="3" t="s">
        <v>175</v>
      </c>
      <c r="B44" s="9">
        <f>B43-B41</f>
        <v>16104</v>
      </c>
      <c r="C44" s="3" t="s">
        <v>176</v>
      </c>
    </row>
    <row r="46" ht="34" customHeight="1" spans="1:3" x14ac:dyDescent="0.25">
      <c r="A46" s="3" t="s">
        <v>177</v>
      </c>
      <c r="B46" s="3" t="s">
        <v>178</v>
      </c>
      <c r="C46" s="3" t="s">
        <v>179</v>
      </c>
    </row>
    <row r="47" ht="34" customHeight="1" spans="1:2" x14ac:dyDescent="0.25">
      <c r="A47" s="3" t="s">
        <v>180</v>
      </c>
      <c r="B47" s="17">
        <v>200</v>
      </c>
    </row>
    <row r="48" ht="34" customHeight="1" spans="1:2" x14ac:dyDescent="0.25">
      <c r="A48" s="3" t="s">
        <v>181</v>
      </c>
      <c r="B48" s="8">
        <v>100</v>
      </c>
    </row>
    <row r="49" ht="34" customHeight="1" spans="1:3" x14ac:dyDescent="0.25">
      <c r="A49" s="3" t="s">
        <v>182</v>
      </c>
      <c r="B49" s="18">
        <f>B47/B48</f>
        <v>2</v>
      </c>
      <c r="C49" s="3" t="s">
        <v>183</v>
      </c>
    </row>
    <row r="51" ht="70" customHeight="1" spans="1:3" x14ac:dyDescent="0.25">
      <c r="A51" s="3" t="s">
        <v>184</v>
      </c>
      <c r="B51" s="3"/>
      <c r="C51" s="3" t="s">
        <v>185</v>
      </c>
    </row>
  </sheetData>
  <pageMargins left="0.25" right="0.25" top="0.35" bottom="0.35" header="0.1" footer="0.1"/>
  <pageSetup paperSize="9" orientation="portrait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 showGridLines="0" zoomScale="100" zoomScaleNormal="100"/>
  </sheetViews>
  <sheetFormatPr defaultRowHeight="15" outlineLevelRow="0" outlineLevelCol="0" x14ac:dyDescent="55"/>
  <cols>
    <col min="1" max="1" width="42" customWidth="1"/>
    <col min="2" max="2" width="62" customWidth="1"/>
    <col min="3" max="3" width="58" customWidth="1"/>
    <col min="4" max="4" width="16" customWidth="1"/>
  </cols>
  <sheetData>
    <row r="2" ht="30" customHeight="1" spans="1:1" x14ac:dyDescent="0.25">
      <c r="A2" s="1" t="s">
        <v>186</v>
      </c>
    </row>
    <row r="4" ht="34" customHeight="1" spans="1:4" x14ac:dyDescent="0.25">
      <c r="A4" s="2" t="s">
        <v>187</v>
      </c>
      <c r="B4" s="2" t="s">
        <v>188</v>
      </c>
      <c r="C4" s="2" t="s">
        <v>189</v>
      </c>
      <c r="D4" s="2" t="s">
        <v>190</v>
      </c>
    </row>
    <row r="5" ht="62" customHeight="1" spans="1:4" x14ac:dyDescent="0.25">
      <c r="A5" s="3" t="s">
        <v>191</v>
      </c>
      <c r="B5" s="3" t="s">
        <v>192</v>
      </c>
      <c r="C5" s="3" t="s">
        <v>193</v>
      </c>
      <c r="D5" s="19">
        <v>46300</v>
      </c>
    </row>
    <row r="6" ht="62" customHeight="1" spans="1:4" x14ac:dyDescent="0.25">
      <c r="A6" s="3" t="s">
        <v>194</v>
      </c>
      <c r="B6" s="3" t="s">
        <v>195</v>
      </c>
      <c r="C6" s="3" t="s">
        <v>193</v>
      </c>
      <c r="D6" s="19">
        <v>46300</v>
      </c>
    </row>
    <row r="7" ht="62" customHeight="1" spans="1:4" x14ac:dyDescent="0.25">
      <c r="A7" s="3" t="s">
        <v>196</v>
      </c>
      <c r="B7" s="3" t="s">
        <v>197</v>
      </c>
      <c r="C7" s="3" t="s">
        <v>193</v>
      </c>
      <c r="D7" s="19">
        <v>46300</v>
      </c>
    </row>
    <row r="8" ht="62" customHeight="1" spans="1:4" x14ac:dyDescent="0.25">
      <c r="A8" s="3" t="s">
        <v>198</v>
      </c>
      <c r="B8" s="3" t="s">
        <v>199</v>
      </c>
      <c r="C8" s="3" t="s">
        <v>193</v>
      </c>
      <c r="D8" s="19">
        <v>46300</v>
      </c>
    </row>
    <row r="9" ht="62" customHeight="1" spans="1:4" x14ac:dyDescent="0.25">
      <c r="A9" s="3" t="s">
        <v>200</v>
      </c>
      <c r="B9" s="3" t="s">
        <v>201</v>
      </c>
      <c r="C9" s="3" t="s">
        <v>202</v>
      </c>
      <c r="D9" s="19">
        <v>46300</v>
      </c>
    </row>
  </sheetData>
  <hyperlinks>
    <hyperlink ref="C5" r:id="rId1"/>
    <hyperlink ref="C6" r:id="rId2"/>
    <hyperlink ref="C7" r:id="rId3"/>
    <hyperlink ref="C8" r:id="rId4"/>
  </hyperlinks>
  <pageMargins left="0.25" right="0.25" top="0.35" bottom="0.35" header="0.1" footer="0.1"/>
  <pageSetup paperSize="9" orientation="landscape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Исходные данные</vt:lpstr>
      <vt:lpstr>Входной НДС</vt:lpstr>
      <vt:lpstr>Итоги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2026-10-05T14:21:18Z</dcterms:created>
  <dcterms:modified xsi:type="dcterms:W3CDTF">2026-10-05T14:21:18Z</dcterms:modified>
</cp:coreProperties>
</file>