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мятка" state="visible" r:id="rId4"/>
    <sheet sheetId="2" name="Исходные данные" state="visible" r:id="rId5"/>
    <sheet sheetId="3" name="Маршрут и тарифы" state="visible" r:id="rId6"/>
    <sheet sheetId="4" name="Расчёт" state="visible" r:id="rId7"/>
    <sheet sheetId="5" name="Перенос в ЛСР" state="visible" r:id="rId8"/>
    <sheet sheetId="6" name="Документы" state="visible" r:id="rId9"/>
  </sheets>
  <definedNames>
    <definedName name="_xlnm.Print_Area" localSheetId="0">'Памятка'!$A1:$B19</definedName>
    <definedName name="_xlnm.Print_Titles" localSheetId="0">'Памятка'!$1:$2</definedName>
    <definedName name="_xlnm.Print_Area" localSheetId="1">'Исходные данные'!$A1:$C44</definedName>
    <definedName name="_xlnm.Print_Titles" localSheetId="1">'Исходные данные'!$1:$2</definedName>
    <definedName name="_xlnm.Print_Area" localSheetId="2">'Маршрут и тарифы'!$A1:$J13</definedName>
    <definedName name="_xlnm.Print_Titles" localSheetId="2">'Маршрут и тарифы'!$1:$2</definedName>
    <definedName name="_xlnm.Print_Area" localSheetId="3">'Расчёт'!$A1:$C30</definedName>
    <definedName name="_xlnm.Print_Titles" localSheetId="3">'Расчёт'!$1:$2</definedName>
    <definedName name="_xlnm.Print_Area" localSheetId="4">'Перенос в ЛСР'!$A1:$H18</definedName>
    <definedName name="_xlnm.Print_Titles" localSheetId="4">'Перенос в ЛСР'!$1:$2</definedName>
    <definedName name="_xlnm.Print_Area" localSheetId="5">'Документы'!$A1:$D23</definedName>
    <definedName name="_xlnm.Print_Titles" localSheetId="5">'Документы'!$1:$2</definedName>
  </definedNames>
  <calcPr calcId="171027" fullCalcOnLoad="1"/>
</workbook>
</file>

<file path=xl/comments2.xml><?xml version="1.0" encoding="utf-8"?>
<comments xmlns="http://schemas.openxmlformats.org/spreadsheetml/2006/main">
  <authors>
    <author>Author</author>
  </authors>
  <commentList>
    <comment ref="B3" authorId="0">
      <text>
        <r>
          <t>Учебный пример, числа условные. Название и адрес объекта</t>
        </r>
      </text>
    </comment>
    <comment ref="B4" authorId="0">
      <text>
        <r>
          <t>Учебный пример, числа условные. ФИО и должность</t>
        </r>
      </text>
    </comment>
    <comment ref="B5" authorId="0">
      <text>
        <r>
          <t>Учебный пример, числа условные. ФИО и должность</t>
        </r>
      </text>
    </comment>
    <comment ref="B6" authorId="0">
      <text>
        <r>
          <t>Учебный пример, числа условные. Подтвердите условия п.98 перед применением КАЦ</t>
        </r>
      </text>
    </comment>
    <comment ref="B7" authorId="0">
      <text>
        <r>
          <t>Учебный пример, числа условные. Укажите фактический субъект РФ</t>
        </r>
      </text>
    </comment>
    <comment ref="B8" authorId="0">
      <text>
        <r>
          <t>Учебный пример, числа условные. Укажите зону объекта</t>
        </r>
      </text>
    </comment>
    <comment ref="B9" authorId="0">
      <text>
        <r>
          <t>Учебный пример, числа условные. Период принятого тарифа</t>
        </r>
      </text>
    </comment>
    <comment ref="B10" authorId="0">
      <text>
        <r>
          <t>Учебный пример, числа условные. Наименование по спецификации</t>
        </r>
      </text>
    </comment>
    <comment ref="B11" authorId="0">
      <text>
        <r>
          <t>Учебный пример, числа условные. Подставьте реальный код из сметы, условный код не создаётся</t>
        </r>
      </text>
    </comment>
    <comment ref="B12" authorId="0">
      <text>
        <r>
          <t>Учебный пример, числа условные. Материалы или Оборудование</t>
        </r>
      </text>
    </comment>
    <comment ref="B13" authorId="0">
      <text>
        <r>
          <t>Учебный пример, числа условные. Наименование, дата и ссылка на документ</t>
        </r>
      </text>
    </comment>
    <comment ref="B14" authorId="0">
      <text>
        <r>
          <t>Учебный пример, числа условные. До какого пункта оплачена доставка</t>
        </r>
      </text>
    </comment>
    <comment ref="B15" authorId="0">
      <text>
        <r>
          <t>Учебный пример, числа условные. По спецификации; все числовые значения примера условные</t>
        </r>
      </text>
    </comment>
    <comment ref="B16" authorId="0">
      <text>
        <r>
          <t>Учебный пример, числа условные. Масса на единицу должна соответствовать этой единице</t>
        </r>
      </text>
    </comment>
    <comment ref="B17" authorId="0">
      <text>
        <r>
          <t>Учебный пример, числа условные. По документу, с тарой/упаковкой при наличии</t>
        </r>
      </text>
    </comment>
    <comment ref="B18" authorId="0">
      <text>
        <r>
          <t>Учебный пример, числа условные. Подтверждение массы отправки</t>
        </r>
      </text>
    </comment>
    <comment ref="B19" authorId="0">
      <text>
        <r>
          <t>Учебный пример, числа условные. Цена без доставки для ветки КАЦ</t>
        </r>
      </text>
    </comment>
    <comment ref="B20" authorId="0">
      <text>
        <r>
          <t>Учебный пример, числа условные. Для полного расчёта по КАЦ выберите Нет; при частично включённой доставке нужна отдельная схема</t>
        </r>
      </text>
    </comment>
    <comment ref="B21" authorId="0">
      <text>
        <r>
          <t>Учебный пример, числа условные. Только для отдельного варианта п.63</t>
        </r>
      </text>
    </comment>
    <comment ref="B22" authorId="0">
      <text>
        <r>
          <t>Учебный пример, числа условные. Тариф исходной сметной цены варианта п.63</t>
        </r>
      </text>
    </comment>
    <comment ref="B23" authorId="0">
      <text>
        <r>
          <t>Учебный пример, числа условные. В цену поставки или операции</t>
        </r>
      </text>
    </comment>
    <comment ref="B24" authorId="0">
      <text>
        <r>
          <t>Учебный пример, числа условные. Не включена: внесите сумму и источник</t>
        </r>
      </text>
    </comment>
    <comment ref="B25" authorId="0">
      <text>
        <r>
          <t>Учебный пример, числа условные. В цену поставки или операции</t>
        </r>
      </text>
    </comment>
    <comment ref="B26" authorId="0">
      <text>
        <r>
          <t>Учебный пример, числа условные. Не включена: внесите сумму и источник</t>
        </r>
      </text>
    </comment>
    <comment ref="B27" authorId="0">
      <text>
        <r>
          <t>Учебный пример, числа условные. Перевалки, переправы и инфраструктура при наличии</t>
        </r>
      </text>
    </comment>
    <comment ref="B28" authorId="0">
      <text>
        <r>
          <t>Учебный пример, числа условные. Обязателен для положительной суммы операций</t>
        </r>
      </text>
    </comment>
    <comment ref="B29" authorId="0">
      <text>
        <r>
          <t>Учебный пример, числа условные. Исключите повторное начисление</t>
        </r>
      </text>
    </comment>
    <comment ref="B30" authorId="0">
      <text>
        <r>
          <t>Учебный пример, числа условные. П.92: подтвердите категорию; вводите долю, формат процентный</t>
        </r>
      </text>
    </comment>
    <comment ref="B31" authorId="0">
      <text>
        <r>
          <t>Учебный пример, числа условные. Документ и применимость ставки</t>
        </r>
      </text>
    </comment>
    <comment ref="B32" authorId="0">
      <text>
        <r>
          <t>Учебный пример, числа условные. Смените на Дополнительная перевозка для варианта п.63</t>
        </r>
      </text>
    </comment>
    <comment ref="B33" authorId="0">
      <text>
        <r>
          <t>Учебный пример, числа условные. При Да допускается цена одного такого поставщика</t>
        </r>
      </text>
    </comment>
    <comment ref="B34" authorId="0">
      <text>
        <r>
          <t>Учебный пример, числа условные. Учебное число. Услуги и материалы проверяют отдельно</t>
        </r>
      </text>
    </comment>
    <comment ref="B35" authorId="0">
      <text>
        <r>
          <t>Учебный пример, числа условные. На день проведения конъюнктурного анализа</t>
        </r>
      </text>
    </comment>
    <comment ref="B36" authorId="0">
      <text>
        <r>
          <t>Учебный пример, числа условные. Не класс прочности материала</t>
        </r>
      </text>
    </comment>
    <comment ref="B37" authorId="0">
      <text>
        <r>
          <t>Учебный пример, числа условные. Применимый источник классификации</t>
        </r>
      </text>
    </comment>
    <comment ref="B38" authorId="0">
      <text>
        <r>
          <t>Учебный пример, числа условные. Тип автомобиля по условиям тарифа</t>
        </r>
      </text>
    </comment>
    <comment ref="B39" authorId="0">
      <text>
        <r>
          <t>Учебный пример, числа условные. Параметр тарифа, не множитель стоимости</t>
        </r>
      </text>
    </comment>
    <comment ref="B40" authorId="0">
      <text>
        <r>
          <t>Учебный пример, числа условные. ФГИС ЦС или Предложения</t>
        </r>
      </text>
    </comment>
    <comment ref="B41" authorId="0">
      <text>
        <r>
          <t>Учебный пример, числа условные. Перечень ресурсов и обоснование</t>
        </r>
      </text>
    </comment>
    <comment ref="B42" authorId="0">
      <text>
        <r>
          <t>Учебный пример, числа условные. Дата рабочей калькуляции</t>
        </r>
      </text>
    </comment>
    <comment ref="B43" authorId="0">
      <text>
        <r>
          <t>Учебный пример, числа условные. Отдельная цена варианта п.63, не отпускная цена ветки КАЦ</t>
        </r>
      </text>
    </comment>
    <comment ref="B44" authorId="0">
      <text>
        <r>
          <t>Учебный пример, числа условные. Подтверждение учтённой перевозки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A9" authorId="0">
      <text>
        <r>
          <t>Тариф руб./т на полное расстояние; числа примера условные.</t>
        </r>
      </text>
    </comment>
    <comment ref="B9" authorId="0">
      <text>
        <r>
          <t>Тариф руб./т на полное расстояние; числа примера условные.</t>
        </r>
      </text>
    </comment>
    <comment ref="E9" authorId="0">
      <text>
        <r>
          <t>Тариф руб./т на полное расстояние; числа примера условные.</t>
        </r>
      </text>
    </comment>
    <comment ref="F9" authorId="0">
      <text>
        <r>
          <t>Тариф руб./т на полное расстояние; числа примера условные.</t>
        </r>
      </text>
    </comment>
    <comment ref="H9" authorId="0">
      <text>
        <r>
          <t>Тариф руб./т на полное расстояние; числа примера условные.</t>
        </r>
      </text>
    </comment>
    <comment ref="I9" authorId="0">
      <text>
        <r>
          <t>Тариф руб./т на полное расстояние; числа примера условные.</t>
        </r>
      </text>
    </comment>
    <comment ref="J9" authorId="0">
      <text>
        <r>
          <t>Тариф руб./т на полное расстояние; числа примера условные.</t>
        </r>
      </text>
    </comment>
    <comment ref="A10" authorId="0">
      <text>
        <r>
          <t>Тариф руб./т на полное расстояние; числа примера условные.</t>
        </r>
      </text>
    </comment>
    <comment ref="B10" authorId="0">
      <text>
        <r>
          <t>Тариф руб./т на полное расстояние; числа примера условные.</t>
        </r>
      </text>
    </comment>
    <comment ref="E10" authorId="0">
      <text>
        <r>
          <t>Тариф руб./т на полное расстояние; числа примера условные.</t>
        </r>
      </text>
    </comment>
    <comment ref="F10" authorId="0">
      <text>
        <r>
          <t>Тариф руб./т на полное расстояние; числа примера условные.</t>
        </r>
      </text>
    </comment>
    <comment ref="H10" authorId="0">
      <text>
        <r>
          <t>Тариф руб./т на полное расстояние; числа примера условные.</t>
        </r>
      </text>
    </comment>
    <comment ref="I10" authorId="0">
      <text>
        <r>
          <t>Тариф руб./т на полное расстояние; числа примера условные.</t>
        </r>
      </text>
    </comment>
    <comment ref="J10" authorId="0">
      <text>
        <r>
          <t>Тариф руб./т на полное расстояние; числа примера условные.</t>
        </r>
      </text>
    </comment>
  </commentList>
</comments>
</file>

<file path=xl/sharedStrings.xml><?xml version="1.0" encoding="utf-8"?>
<sst xmlns="http://schemas.openxmlformats.org/spreadsheetml/2006/main" count="291" uniqueCount="246">
  <si>
    <t>Транспортные расходы: порядок заполнения</t>
  </si>
  <si>
    <t>Учебный пример, числа условные. Все суммы без НДС.</t>
  </si>
  <si>
    <t>Версия</t>
  </si>
  <si>
    <t>07.10.2026. Рабочая калькуляция, не обязательная унифицированная форма. Макросов нет.</t>
  </si>
  <si>
    <t>Что редактировать</t>
  </si>
  <si>
    <t>Жёлтые ячейки: исходные параметры, маршрут, тарифы и документы. Формулы защищены от случайного ввода; защиту листа можно снять без пароля.</t>
  </si>
  <si>
    <t>Образец ввода</t>
  </si>
  <si>
    <t>Объём 12,5; единица м³; масса 1,6 т/м³; маршрут 60 км; покрытия 45 и 15 км. Это подсказка формата ввода, в пустом шаблоне числовые поля не заполнены.</t>
  </si>
  <si>
    <t>Порядок</t>
  </si>
  <si>
    <t>Заполните «Исходные данные» и «Маршрут и тарифы». Проверьте строки контроля на листе «Расчёт», затем «Перенос в ЛСР» и «Документы».</t>
  </si>
  <si>
    <t>Цена по КАЦ</t>
  </si>
  <si>
    <t>Отпускная цена без доставки, неучтённая перевозка и применимые ЗСР формируют цену ресурса. Полный итог не добавляют поверх тех же составляющих.</t>
  </si>
  <si>
    <t>Дополнительная перевозка</t>
  </si>
  <si>
    <t>Отдельная исходная сметная цена содержит 30 км. По п.63 исключают учтённую стоимость и включают проектную. Нужны основание исходной цены и решение заказчика.</t>
  </si>
  <si>
    <t>Маршрут</t>
  </si>
  <si>
    <t>Модель для одного автомобильного маршрута с двумя типами покрытия. Для каждого типа принимают тариф руб./т на всё расстояние. При одном покрытии второй участок равен нулю.</t>
  </si>
  <si>
    <t>Расчётные доли массы</t>
  </si>
  <si>
    <t>Вся партия физически проходит весь маршрут. Доли массы пропорциональны длинам участков и нужны только для расчёта стоимости.</t>
  </si>
  <si>
    <t>Тариф и измеритель</t>
  </si>
  <si>
    <t>Используйте руб./т на полный маршрут. Тариф руб./т·км эта модель блокирует: требуется другая формула, а не замена подписи.</t>
  </si>
  <si>
    <t>Состав услуг</t>
  </si>
  <si>
    <t>Погрузку, выгрузку и прочие операции вводят полной суммой на партию только при отдельном обосновании. Включённые операции повторно не начисляются.</t>
  </si>
  <si>
    <t>ЗСР</t>
  </si>
  <si>
    <t>По п.92: 2% для материалов кроме металлических конструкций, 0,75% для металлических конструкций, 1,2% для оборудования. Ставку укажите дробью 0,02, 0,0075 или 0,012 и подтвердите применимость. На дополнительную перевозку сверх учтённых 30 км ЗСР равны нулю.</t>
  </si>
  <si>
    <t>До 3% на оборудование</t>
  </si>
  <si>
    <t>Исключение п.91 только при невозможности расчёта или конъюнктурного анализа и по решению заказчика. Здесь процент транспортных затрат автоматически не применяется.</t>
  </si>
  <si>
    <t>Проверки</t>
  </si>
  <si>
    <t>Пустой источник, отрицательная масса или длина, несогласованный маршрут, неверная единица и повторные ПРР блокируют расчёт. Источники и решения проверяет сметчик.</t>
  </si>
  <si>
    <t>Ограничение</t>
  </si>
  <si>
    <t>Книга не определяет маршрут, массу, ставки, цену ФГИС ЦС и наличие индекса по ГОСР. Перед КАЦ при РИМ проверьте п.98. Учебные документы не заменяют документы объекта.</t>
  </si>
  <si>
    <t>Приказ № 421/пр</t>
  </si>
  <si>
    <t>https://publication.pravo.gov.ru/document/0001202009240006</t>
  </si>
  <si>
    <t>Изменения № 30/пр</t>
  </si>
  <si>
    <t>https://publication.pravo.gov.ru/document/0001202503140011</t>
  </si>
  <si>
    <t>Изменения № 55/пр</t>
  </si>
  <si>
    <t>https://publication.pravo.gov.ru/document/0001202403290009</t>
  </si>
  <si>
    <t>Ресурс, условия цены и подтверждения</t>
  </si>
  <si>
    <t>Объект</t>
  </si>
  <si>
    <t>Учебная стройплощадка</t>
  </si>
  <si>
    <t>Название и адрес объекта</t>
  </si>
  <si>
    <t>Составил</t>
  </si>
  <si>
    <t>Сметчик, учебный образец</t>
  </si>
  <si>
    <t>ФИО и должность</t>
  </si>
  <si>
    <t>Проверил</t>
  </si>
  <si>
    <t>Проверяющий, учебный образец</t>
  </si>
  <si>
    <t>Метод</t>
  </si>
  <si>
    <t>Ресурсно-индексный</t>
  </si>
  <si>
    <t>Подтвердите условия п.98 перед применением КАЦ</t>
  </si>
  <si>
    <t>Регион</t>
  </si>
  <si>
    <t>Регион учебного объекта</t>
  </si>
  <si>
    <t>Укажите фактический субъект РФ</t>
  </si>
  <si>
    <t>Ценовая зона</t>
  </si>
  <si>
    <t>Одна зона со складом</t>
  </si>
  <si>
    <t>Укажите зону объекта</t>
  </si>
  <si>
    <t>Период цены</t>
  </si>
  <si>
    <t>IV квартал 2026, учебный</t>
  </si>
  <si>
    <t>Период принятого тарифа</t>
  </si>
  <si>
    <t>Ресурс</t>
  </si>
  <si>
    <t>Проектный неметаллический материал</t>
  </si>
  <si>
    <t>Наименование по спецификации</t>
  </si>
  <si>
    <t>Код ресурса при наличии</t>
  </si>
  <si>
    <t>Подставьте реальный код из сметы, условный код не создаётся</t>
  </si>
  <si>
    <t>Категория</t>
  </si>
  <si>
    <t>Материалы</t>
  </si>
  <si>
    <t>Материалы или Оборудование</t>
  </si>
  <si>
    <t>Документ на отпускную цену</t>
  </si>
  <si>
    <t>Учебный результат отдельного КАЦ</t>
  </si>
  <si>
    <t>Наименование, дата и ссылка на документ</t>
  </si>
  <si>
    <t>Условия поставки</t>
  </si>
  <si>
    <t>Со склада, доставка не включена</t>
  </si>
  <si>
    <t>До какого пункта оплачена доставка</t>
  </si>
  <si>
    <t>Количество ресурса</t>
  </si>
  <si>
    <t>По спецификации; все числовые значения примера условные</t>
  </si>
  <si>
    <t>Единица количества</t>
  </si>
  <si>
    <t>м³</t>
  </si>
  <si>
    <t>Масса на единицу должна соответствовать этой единице</t>
  </si>
  <si>
    <t>Масса брутто на единицу, т</t>
  </si>
  <si>
    <t>По документу, с тарой/упаковкой при наличии</t>
  </si>
  <si>
    <t>Документ на массу</t>
  </si>
  <si>
    <t>Учебная спецификация: 1,6 т/м³, без упаковки</t>
  </si>
  <si>
    <t>Подтверждение массы отправки</t>
  </si>
  <si>
    <t>Отпускная цена, руб./ед.</t>
  </si>
  <si>
    <t>Цена без доставки для ветки КАЦ</t>
  </si>
  <si>
    <t>Доставка включена в отпускную цену</t>
  </si>
  <si>
    <t>Нет</t>
  </si>
  <si>
    <t>Для полного расчёта по КАЦ выберите Нет; при частично включённой доставке нужна отдельная схема</t>
  </si>
  <si>
    <t>Основание исключения учтённой перевозки</t>
  </si>
  <si>
    <t>Учебная сметная цена содержит 30 км</t>
  </si>
  <si>
    <t>Только для отдельного варианта п.63</t>
  </si>
  <si>
    <t>Учтённый тариф на 30 км, руб./т</t>
  </si>
  <si>
    <t>Тариф исходной сметной цены варианта п.63</t>
  </si>
  <si>
    <t>Погрузка включена</t>
  </si>
  <si>
    <t>Да</t>
  </si>
  <si>
    <t>В цену поставки или операции</t>
  </si>
  <si>
    <t>Отдельная погрузка, руб. на партию</t>
  </si>
  <si>
    <t>Не включена: внесите сумму и источник</t>
  </si>
  <si>
    <t>Выгрузка включена</t>
  </si>
  <si>
    <t>Отдельная выгрузка, руб. на партию</t>
  </si>
  <si>
    <t>Прочие операции, руб. на партию</t>
  </si>
  <si>
    <t>Перевалки, переправы и инфраструктура при наличии</t>
  </si>
  <si>
    <t>Документ на отдельные операции</t>
  </si>
  <si>
    <t>Учебные условия: дополнительных операций нет</t>
  </si>
  <si>
    <t>Обязателен для положительной суммы операций</t>
  </si>
  <si>
    <t>ЗСР уже включены в отпускную цену</t>
  </si>
  <si>
    <t>Исключите повторное начисление</t>
  </si>
  <si>
    <t>Ставка ЗСР</t>
  </si>
  <si>
    <t>П.92: подтвердите категорию; вводите долю, формат процентный</t>
  </si>
  <si>
    <t>Основание ЗСР</t>
  </si>
  <si>
    <t>П.92 Методики № 421/пр: неметаллический материал</t>
  </si>
  <si>
    <t>Документ и применимость ставки</t>
  </si>
  <si>
    <t>Режим переноса</t>
  </si>
  <si>
    <t>Смените на Дополнительная перевозка для варианта п.63</t>
  </si>
  <si>
    <t>Услугу оказывает поставщик ресурса</t>
  </si>
  <si>
    <t>При Да допускается цена одного такого поставщика</t>
  </si>
  <si>
    <t>Число предложений услуг</t>
  </si>
  <si>
    <t>Учебное число. Услуги и материалы проверяют отдельно</t>
  </si>
  <si>
    <t>Письмо заказчика при нехватке цен</t>
  </si>
  <si>
    <t>На день проведения конъюнктурного анализа</t>
  </si>
  <si>
    <t>Класс транспортного груза</t>
  </si>
  <si>
    <t>Не класс прочности материала</t>
  </si>
  <si>
    <t>Документ на класс груза</t>
  </si>
  <si>
    <t>Учебные условия тарифа: класс 1</t>
  </si>
  <si>
    <t>Применимый источник классификации</t>
  </si>
  <si>
    <t>Транспорт</t>
  </si>
  <si>
    <t>Самосвал</t>
  </si>
  <si>
    <t>Тип автомобиля по условиям тарифа</t>
  </si>
  <si>
    <t>Грузоподъёмность, т</t>
  </si>
  <si>
    <t>Параметр тарифа, не множитель стоимости</t>
  </si>
  <si>
    <t>Источник цен перевозки</t>
  </si>
  <si>
    <t>Предложения</t>
  </si>
  <si>
    <t>ФГИС ЦС или Предложения</t>
  </si>
  <si>
    <t>Решение заказчика по п.63</t>
  </si>
  <si>
    <t>Учебное решение для альтернативного варианта</t>
  </si>
  <si>
    <t>Перечень ресурсов и обоснование</t>
  </si>
  <si>
    <t>Дата составления</t>
  </si>
  <si>
    <t>07.10.2026</t>
  </si>
  <si>
    <t>Дата рабочей калькуляции</t>
  </si>
  <si>
    <t>В исходной сметной цене п.63 учтены 30 км</t>
  </si>
  <si>
    <t>Отдельная цена варианта п.63, не отпускная цена ветки КАЦ</t>
  </si>
  <si>
    <t>Документ на сметную цену п.63</t>
  </si>
  <si>
    <t>Учебное условие альтернативного расчёта</t>
  </si>
  <si>
    <t>Подтверждение учтённой перевозки</t>
  </si>
  <si>
    <t>Полный маршрут и тарифы для каждого покрытия</t>
  </si>
  <si>
    <t>Начало</t>
  </si>
  <si>
    <t>Склад поставщика</t>
  </si>
  <si>
    <t>Конец</t>
  </si>
  <si>
    <t>Полное расстояние, км</t>
  </si>
  <si>
    <t>Документ на маршрут</t>
  </si>
  <si>
    <t>Учебная транспортная схема: 45 + 15 км</t>
  </si>
  <si>
    <t>Тип покрытия</t>
  </si>
  <si>
    <t>Длина, км</t>
  </si>
  <si>
    <t>Доля маршрута</t>
  </si>
  <si>
    <t>Расчётная масса, т</t>
  </si>
  <si>
    <t>Тариф на весь путь, руб./т</t>
  </si>
  <si>
    <t>Единица тарифа</t>
  </si>
  <si>
    <t>Стоимость, руб.</t>
  </si>
  <si>
    <t>Дата цены</t>
  </si>
  <si>
    <t>Документ/ссылка на тариф</t>
  </si>
  <si>
    <t>Территория и период цены</t>
  </si>
  <si>
    <t>Усовершенствованное</t>
  </si>
  <si>
    <t>руб./т</t>
  </si>
  <si>
    <t>Учебный тариф на все 60 км</t>
  </si>
  <si>
    <t>Учебная зона, IV квартал 2026</t>
  </si>
  <si>
    <t>Грунтовое</t>
  </si>
  <si>
    <t>Итого</t>
  </si>
  <si>
    <t>Весь груз проходит весь маршрут. Доли массы применяются только при расчёте; тариф для каждого покрытия относится ко всему расстоянию.</t>
  </si>
  <si>
    <t>Контроль данных и два расчётных сценария</t>
  </si>
  <si>
    <t>Количество, масса и документы</t>
  </si>
  <si>
    <t>ИСТИНА: есть положительные количества и обязательные исходные документы.</t>
  </si>
  <si>
    <t>Длины согласованы</t>
  </si>
  <si>
    <t>Сумма участков равна полному расстоянию; начало, конец и документ заполнены.</t>
  </si>
  <si>
    <t>Тарифы, единицы и источники</t>
  </si>
  <si>
    <t>Тариф на полный маршрут, руб./т; для ненулевого участка нужны дата, документ и территория.</t>
  </si>
  <si>
    <t>ПРР не повторяются</t>
  </si>
  <si>
    <t>Включённая операция требует нулевой добавки; отдельные затраты подтверждают документом.</t>
  </si>
  <si>
    <t>Выбран допустимый режим</t>
  </si>
  <si>
    <t>Проверьте основание выбранного сценария.</t>
  </si>
  <si>
    <t>Обоснованы цены услуг</t>
  </si>
  <si>
    <t>Для предложений: два при наличии, один от поставщика ресурса или письмо заказчика при нехватке двух цен.</t>
  </si>
  <si>
    <t>Общие условия расчёта пройдены</t>
  </si>
  <si>
    <t>При ЛОЖЬ суммы скрыты: исправьте данные выше.</t>
  </si>
  <si>
    <t>Доступен вариант п.63</t>
  </si>
  <si>
    <t>Нужны исходная цена с учтёнными 30 км, основание исключения, тариф и решение заказчика.</t>
  </si>
  <si>
    <t>Доступна цена по КАЦ</t>
  </si>
  <si>
    <t>В этой модели отпускная цена не содержит доставки. ЗСР не должны начисляться повторно.</t>
  </si>
  <si>
    <t>Статус выбранного режима</t>
  </si>
  <si>
    <t>Правильное заполнение ячеек не заменяет проверку подлинности и применимости документов.</t>
  </si>
  <si>
    <t>единица из исходных данных</t>
  </si>
  <si>
    <t>Масса на единицу</t>
  </si>
  <si>
    <t>т/ед.</t>
  </si>
  <si>
    <t>Масса отправки</t>
  </si>
  <si>
    <t>т</t>
  </si>
  <si>
    <t>Отпускная стоимость партии</t>
  </si>
  <si>
    <t>руб.</t>
  </si>
  <si>
    <t>Перевозка по двум покрытиям</t>
  </si>
  <si>
    <t>Неучтённая погрузка</t>
  </si>
  <si>
    <t>Неучтённая выгрузка</t>
  </si>
  <si>
    <t>Прочие обоснованные операции</t>
  </si>
  <si>
    <t>Полная доставка партии</t>
  </si>
  <si>
    <t>Учтённая перевозка к исключению</t>
  </si>
  <si>
    <t>Дополнительная перевозка: поправка</t>
  </si>
  <si>
    <t>ЗСР при формировании цены по КАЦ</t>
  </si>
  <si>
    <t>руб., п.92</t>
  </si>
  <si>
    <t>Сметная стоимость партии по КАЦ</t>
  </si>
  <si>
    <t>Сметная цена единицы по КАЦ</t>
  </si>
  <si>
    <t>руб./ед.</t>
  </si>
  <si>
    <t>ЗСР на дополнительную перевозку</t>
  </si>
  <si>
    <t>руб., исключение п.92</t>
  </si>
  <si>
    <t>Транспортная поправка на единицу</t>
  </si>
  <si>
    <t>Составляющие цены и строки транспортной поправки</t>
  </si>
  <si>
    <t>Укажите реальный код ресурса и обоснование; строки относятся к стоимости материала или оборудования. Итог ресурса не дублируют его составляющими.</t>
  </si>
  <si>
    <t>Описание</t>
  </si>
  <si>
    <t>Код связанного ресурса</t>
  </si>
  <si>
    <t>Единица</t>
  </si>
  <si>
    <t>Количество со знаком</t>
  </si>
  <si>
    <t>Цена, руб./ед.</t>
  </si>
  <si>
    <t>Сумма, руб.</t>
  </si>
  <si>
    <t>Обоснование</t>
  </si>
  <si>
    <t>КАЦ: отпускная стоимость</t>
  </si>
  <si>
    <t>КАЦ: неучтённая доставка</t>
  </si>
  <si>
    <t>КАЦ: применимые ЗСР</t>
  </si>
  <si>
    <t>Итого цены партии: составляющие не добавлять повторно</t>
  </si>
  <si>
    <t>П.63: исключить учтённую перевозку</t>
  </si>
  <si>
    <t>П.63: включить полную перевозку, покрытие 1</t>
  </si>
  <si>
    <t>П.63: включить полную перевозку, покрытие 2</t>
  </si>
  <si>
    <t>П.63: прочие неучтённые операции</t>
  </si>
  <si>
    <t>Итого транспортной поправки, ЗСР не начисляются</t>
  </si>
  <si>
    <t>Варианты показаны рядом для сравнения. Это два разных основания исходной цены, их не суммируют между собой.</t>
  </si>
  <si>
    <t>Комплект обоснований транспортных расходов</t>
  </si>
  <si>
    <t>Параметр</t>
  </si>
  <si>
    <t>Документ, дата, ссылка</t>
  </si>
  <si>
    <t>Кто подтвердил</t>
  </si>
  <si>
    <t>Примечание</t>
  </si>
  <si>
    <t>Условия поставки и состав цены</t>
  </si>
  <si>
    <t>Учебное условие; замените документом объекта</t>
  </si>
  <si>
    <t>Масса отправки и упаковка</t>
  </si>
  <si>
    <t>Маршрут и покрытия</t>
  </si>
  <si>
    <t>Класс груза и транспорт</t>
  </si>
  <si>
    <t>Тариф покрытия 1 на полный путь</t>
  </si>
  <si>
    <t>Тариф покрытия 2 на полный путь</t>
  </si>
  <si>
    <t>Отдельные ПРР и прочие операции</t>
  </si>
  <si>
    <t>Предложения услуг при наличии</t>
  </si>
  <si>
    <t>Исходная цена с учтёнными 30 км</t>
  </si>
  <si>
    <t>Применимость ЗСР</t>
  </si>
  <si>
    <t>Дата</t>
  </si>
  <si>
    <t>Решение заказчика фиксируется отдельным документом. Эти подписи не заменяют такое решение.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</si>
</sst>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FFFFFF"/>
      <sz val="15"/>
      <name val="Arial"/>
    </font>
    <font>
      <color rgb="FF242424"/>
      <sz val="10"/>
      <name val="Arial"/>
    </font>
    <font>
      <color rgb="FF0000FF"/>
      <sz val="10"/>
      <name val="Arial"/>
    </font>
    <font>
      <color rgb="FF171717"/>
      <sz val="10"/>
      <name val="Arial"/>
    </font>
    <font>
      <color rgb="FF008000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493329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/>
      <right/>
      <top/>
      <bottom style="hair">
        <color rgb="FFE4DDD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3" borderId="1" xfId="0" applyFont="1" applyFill="1" applyBorder="1" applyAlignment="1" applyProtection="1">
      <alignment vertical="center" wrapText="1"/>
      <protection locked="0"/>
    </xf>
    <xf numFmtId="10" fontId="3" fillId="3" borderId="1" xfId="0" applyNumberFormat="1" applyFont="1" applyFill="1" applyBorder="1" applyAlignment="1" applyProtection="1">
      <alignment vertical="center" wrapText="1"/>
      <protection locked="0"/>
    </xf>
    <xf numFmtId="10" fontId="4" fillId="0" borderId="1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44" customWidth="1"/>
    <col min="2" max="2" width="77" customWidth="1"/>
  </cols>
  <sheetData>
    <row r="1" ht="66" customHeight="1" spans="1:2" x14ac:dyDescent="0.25">
      <c r="A1" s="1" t="s">
        <v>0</v>
      </c>
      <c r="B1" s="1"/>
    </row>
    <row r="2" ht="66" customHeight="1" spans="1:2" x14ac:dyDescent="0.25">
      <c r="A2" s="2" t="s">
        <v>1</v>
      </c>
      <c r="B2" s="2"/>
    </row>
    <row r="3" ht="66" customHeight="1" spans="1:2" x14ac:dyDescent="0.25">
      <c r="A3" s="3" t="s">
        <v>2</v>
      </c>
      <c r="B3" s="3" t="s">
        <v>3</v>
      </c>
    </row>
    <row r="4" ht="66" customHeight="1" spans="1:2" x14ac:dyDescent="0.25">
      <c r="A4" s="3" t="s">
        <v>4</v>
      </c>
      <c r="B4" s="3" t="s">
        <v>5</v>
      </c>
    </row>
    <row r="5" ht="66" customHeight="1" spans="1:2" x14ac:dyDescent="0.25">
      <c r="A5" s="3" t="s">
        <v>6</v>
      </c>
      <c r="B5" s="3" t="s">
        <v>7</v>
      </c>
    </row>
    <row r="6" ht="66" customHeight="1" spans="1:2" x14ac:dyDescent="0.25">
      <c r="A6" s="3" t="s">
        <v>8</v>
      </c>
      <c r="B6" s="3" t="s">
        <v>9</v>
      </c>
    </row>
    <row r="7" ht="66" customHeight="1" spans="1:2" x14ac:dyDescent="0.25">
      <c r="A7" s="3" t="s">
        <v>10</v>
      </c>
      <c r="B7" s="3" t="s">
        <v>11</v>
      </c>
    </row>
    <row r="8" ht="66" customHeight="1" spans="1:2" x14ac:dyDescent="0.25">
      <c r="A8" s="3" t="s">
        <v>12</v>
      </c>
      <c r="B8" s="3" t="s">
        <v>13</v>
      </c>
    </row>
    <row r="9" ht="66" customHeight="1" spans="1:2" x14ac:dyDescent="0.25">
      <c r="A9" s="3" t="s">
        <v>14</v>
      </c>
      <c r="B9" s="3" t="s">
        <v>15</v>
      </c>
    </row>
    <row r="10" ht="66" customHeight="1" spans="1:2" x14ac:dyDescent="0.25">
      <c r="A10" s="3" t="s">
        <v>16</v>
      </c>
      <c r="B10" s="3" t="s">
        <v>17</v>
      </c>
    </row>
    <row r="11" ht="66" customHeight="1" spans="1:2" x14ac:dyDescent="0.25">
      <c r="A11" s="3" t="s">
        <v>18</v>
      </c>
      <c r="B11" s="3" t="s">
        <v>19</v>
      </c>
    </row>
    <row r="12" ht="66" customHeight="1" spans="1:2" x14ac:dyDescent="0.25">
      <c r="A12" s="3" t="s">
        <v>20</v>
      </c>
      <c r="B12" s="3" t="s">
        <v>21</v>
      </c>
    </row>
    <row r="13" ht="66" customHeight="1" spans="1:2" x14ac:dyDescent="0.25">
      <c r="A13" s="3" t="s">
        <v>22</v>
      </c>
      <c r="B13" s="3" t="s">
        <v>23</v>
      </c>
    </row>
    <row r="14" ht="66" customHeight="1" spans="1:2" x14ac:dyDescent="0.25">
      <c r="A14" s="3" t="s">
        <v>24</v>
      </c>
      <c r="B14" s="3" t="s">
        <v>25</v>
      </c>
    </row>
    <row r="15" ht="66" customHeight="1" spans="1:2" x14ac:dyDescent="0.25">
      <c r="A15" s="3" t="s">
        <v>26</v>
      </c>
      <c r="B15" s="3" t="s">
        <v>27</v>
      </c>
    </row>
    <row r="16" ht="66" customHeight="1" spans="1:2" x14ac:dyDescent="0.25">
      <c r="A16" s="3" t="s">
        <v>28</v>
      </c>
      <c r="B16" s="3" t="s">
        <v>29</v>
      </c>
    </row>
    <row r="17" ht="66" customHeight="1" spans="1:2" x14ac:dyDescent="0.25">
      <c r="A17" s="3" t="s">
        <v>30</v>
      </c>
      <c r="B17" s="3" t="s">
        <v>31</v>
      </c>
    </row>
    <row r="18" ht="66" customHeight="1" spans="1:2" x14ac:dyDescent="0.25">
      <c r="A18" s="3" t="s">
        <v>32</v>
      </c>
      <c r="B18" s="3" t="s">
        <v>33</v>
      </c>
    </row>
    <row r="19" ht="66" customHeight="1" spans="1:2" x14ac:dyDescent="0.25">
      <c r="A19" s="3" t="s">
        <v>34</v>
      </c>
      <c r="B19" s="3" t="s">
        <v>35</v>
      </c>
    </row>
  </sheetData>
  <sheetProtection sheet="1"/>
  <mergeCells count="2">
    <mergeCell ref="A1:B1"/>
    <mergeCell ref="A2:B2"/>
  </mergeCells>
  <pageMargins left="0.25" right="0.25" top="0.4" bottom="0.4" header="0.2" footer="0.2"/>
  <pageSetup paperSize="9" orientation="portrait" fitToWidth="1" fitToHeight="0"/>
  <headerFooter>
    <oddFooter>&amp;LСметрикс, транспортная калькуляция&amp;RСтраница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4"/>
  <sheetViews>
    <sheetView workbookViewId="0">
      <pane xSplit="1" ySplit="2" topLeftCell="B3" activePane="bottomRight" state="frozen"/>
      <selection pane="bottomRight"/>
    </sheetView>
  </sheetViews>
  <sheetFormatPr defaultRowHeight="15" outlineLevelRow="0" outlineLevelCol="0" x14ac:dyDescent="55"/>
  <cols>
    <col min="1" max="1" width="44" customWidth="1"/>
    <col min="2" max="2" width="50" customWidth="1"/>
    <col min="3" max="3" width="65" customWidth="1"/>
  </cols>
  <sheetData>
    <row r="1" ht="46" customHeight="1" spans="1:3" x14ac:dyDescent="0.25">
      <c r="A1" s="1" t="s">
        <v>36</v>
      </c>
      <c r="B1" s="1"/>
      <c r="C1" s="1"/>
    </row>
    <row r="2" ht="46" customHeight="1" spans="1:3" x14ac:dyDescent="0.25">
      <c r="A2" s="2" t="s">
        <v>1</v>
      </c>
      <c r="B2" s="2"/>
      <c r="C2" s="2"/>
    </row>
    <row r="3" ht="46" customHeight="1" spans="1:3" x14ac:dyDescent="0.25">
      <c r="A3" s="3" t="s">
        <v>37</v>
      </c>
      <c r="B3" s="4" t="s">
        <v>38</v>
      </c>
      <c r="C3" s="3" t="s">
        <v>39</v>
      </c>
    </row>
    <row r="4" ht="46" customHeight="1" spans="1:3" x14ac:dyDescent="0.25">
      <c r="A4" s="3" t="s">
        <v>40</v>
      </c>
      <c r="B4" s="4" t="s">
        <v>41</v>
      </c>
      <c r="C4" s="3" t="s">
        <v>42</v>
      </c>
    </row>
    <row r="5" ht="46" customHeight="1" spans="1:3" x14ac:dyDescent="0.25">
      <c r="A5" s="3" t="s">
        <v>43</v>
      </c>
      <c r="B5" s="4" t="s">
        <v>44</v>
      </c>
      <c r="C5" s="3" t="s">
        <v>42</v>
      </c>
    </row>
    <row r="6" ht="46" customHeight="1" spans="1:3" x14ac:dyDescent="0.25">
      <c r="A6" s="3" t="s">
        <v>45</v>
      </c>
      <c r="B6" s="4" t="s">
        <v>46</v>
      </c>
      <c r="C6" s="3" t="s">
        <v>47</v>
      </c>
    </row>
    <row r="7" ht="46" customHeight="1" spans="1:3" x14ac:dyDescent="0.25">
      <c r="A7" s="3" t="s">
        <v>48</v>
      </c>
      <c r="B7" s="4" t="s">
        <v>49</v>
      </c>
      <c r="C7" s="3" t="s">
        <v>50</v>
      </c>
    </row>
    <row r="8" ht="46" customHeight="1" spans="1:3" x14ac:dyDescent="0.25">
      <c r="A8" s="3" t="s">
        <v>51</v>
      </c>
      <c r="B8" s="4" t="s">
        <v>52</v>
      </c>
      <c r="C8" s="3" t="s">
        <v>53</v>
      </c>
    </row>
    <row r="9" ht="46" customHeight="1" spans="1:3" x14ac:dyDescent="0.25">
      <c r="A9" s="3" t="s">
        <v>54</v>
      </c>
      <c r="B9" s="4" t="s">
        <v>55</v>
      </c>
      <c r="C9" s="3" t="s">
        <v>56</v>
      </c>
    </row>
    <row r="10" ht="46" customHeight="1" spans="1:3" x14ac:dyDescent="0.25">
      <c r="A10" s="3" t="s">
        <v>57</v>
      </c>
      <c r="B10" s="4" t="s">
        <v>58</v>
      </c>
      <c r="C10" s="3" t="s">
        <v>59</v>
      </c>
    </row>
    <row r="11" ht="46" customHeight="1" spans="1:3" x14ac:dyDescent="0.25">
      <c r="A11" s="3" t="s">
        <v>60</v>
      </c>
      <c r="B11" s="4"/>
      <c r="C11" s="3" t="s">
        <v>61</v>
      </c>
    </row>
    <row r="12" ht="46" customHeight="1" spans="1:3" x14ac:dyDescent="0.25">
      <c r="A12" s="3" t="s">
        <v>62</v>
      </c>
      <c r="B12" s="4" t="s">
        <v>63</v>
      </c>
      <c r="C12" s="3" t="s">
        <v>64</v>
      </c>
    </row>
    <row r="13" ht="46" customHeight="1" spans="1:3" x14ac:dyDescent="0.25">
      <c r="A13" s="3" t="s">
        <v>65</v>
      </c>
      <c r="B13" s="4" t="s">
        <v>66</v>
      </c>
      <c r="C13" s="3" t="s">
        <v>67</v>
      </c>
    </row>
    <row r="14" ht="46" customHeight="1" spans="1:3" x14ac:dyDescent="0.25">
      <c r="A14" s="3" t="s">
        <v>68</v>
      </c>
      <c r="B14" s="4" t="s">
        <v>69</v>
      </c>
      <c r="C14" s="3" t="s">
        <v>70</v>
      </c>
    </row>
    <row r="15" ht="46" customHeight="1" spans="1:3" x14ac:dyDescent="0.25">
      <c r="A15" s="3" t="s">
        <v>71</v>
      </c>
      <c r="B15" s="4">
        <v>12.5</v>
      </c>
      <c r="C15" s="3" t="s">
        <v>72</v>
      </c>
    </row>
    <row r="16" ht="46" customHeight="1" spans="1:3" x14ac:dyDescent="0.25">
      <c r="A16" s="3" t="s">
        <v>73</v>
      </c>
      <c r="B16" s="4" t="s">
        <v>74</v>
      </c>
      <c r="C16" s="3" t="s">
        <v>75</v>
      </c>
    </row>
    <row r="17" ht="46" customHeight="1" spans="1:3" x14ac:dyDescent="0.25">
      <c r="A17" s="3" t="s">
        <v>76</v>
      </c>
      <c r="B17" s="4">
        <v>1.6</v>
      </c>
      <c r="C17" s="3" t="s">
        <v>77</v>
      </c>
    </row>
    <row r="18" ht="46" customHeight="1" spans="1:3" x14ac:dyDescent="0.25">
      <c r="A18" s="3" t="s">
        <v>78</v>
      </c>
      <c r="B18" s="4" t="s">
        <v>79</v>
      </c>
      <c r="C18" s="3" t="s">
        <v>80</v>
      </c>
    </row>
    <row r="19" ht="46" customHeight="1" spans="1:3" x14ac:dyDescent="0.25">
      <c r="A19" s="3" t="s">
        <v>81</v>
      </c>
      <c r="B19" s="4">
        <v>1200</v>
      </c>
      <c r="C19" s="3" t="s">
        <v>82</v>
      </c>
    </row>
    <row r="20" ht="46" customHeight="1" spans="1:3" x14ac:dyDescent="0.25">
      <c r="A20" s="3" t="s">
        <v>83</v>
      </c>
      <c r="B20" s="4" t="s">
        <v>84</v>
      </c>
      <c r="C20" s="3" t="s">
        <v>85</v>
      </c>
    </row>
    <row r="21" ht="46" customHeight="1" spans="1:3" x14ac:dyDescent="0.25">
      <c r="A21" s="3" t="s">
        <v>86</v>
      </c>
      <c r="B21" s="4" t="s">
        <v>87</v>
      </c>
      <c r="C21" s="3" t="s">
        <v>88</v>
      </c>
    </row>
    <row r="22" ht="46" customHeight="1" spans="1:3" x14ac:dyDescent="0.25">
      <c r="A22" s="3" t="s">
        <v>89</v>
      </c>
      <c r="B22" s="4">
        <v>400</v>
      </c>
      <c r="C22" s="3" t="s">
        <v>90</v>
      </c>
    </row>
    <row r="23" ht="46" customHeight="1" spans="1:3" x14ac:dyDescent="0.25">
      <c r="A23" s="3" t="s">
        <v>91</v>
      </c>
      <c r="B23" s="4" t="s">
        <v>92</v>
      </c>
      <c r="C23" s="3" t="s">
        <v>93</v>
      </c>
    </row>
    <row r="24" ht="46" customHeight="1" spans="1:3" x14ac:dyDescent="0.25">
      <c r="A24" s="3" t="s">
        <v>94</v>
      </c>
      <c r="B24" s="4">
        <v>0</v>
      </c>
      <c r="C24" s="3" t="s">
        <v>95</v>
      </c>
    </row>
    <row r="25" ht="46" customHeight="1" spans="1:3" x14ac:dyDescent="0.25">
      <c r="A25" s="3" t="s">
        <v>96</v>
      </c>
      <c r="B25" s="4" t="s">
        <v>92</v>
      </c>
      <c r="C25" s="3" t="s">
        <v>93</v>
      </c>
    </row>
    <row r="26" ht="46" customHeight="1" spans="1:3" x14ac:dyDescent="0.25">
      <c r="A26" s="3" t="s">
        <v>97</v>
      </c>
      <c r="B26" s="4">
        <v>0</v>
      </c>
      <c r="C26" s="3" t="s">
        <v>95</v>
      </c>
    </row>
    <row r="27" ht="46" customHeight="1" spans="1:3" x14ac:dyDescent="0.25">
      <c r="A27" s="3" t="s">
        <v>98</v>
      </c>
      <c r="B27" s="4">
        <v>0</v>
      </c>
      <c r="C27" s="3" t="s">
        <v>99</v>
      </c>
    </row>
    <row r="28" ht="46" customHeight="1" spans="1:3" x14ac:dyDescent="0.25">
      <c r="A28" s="3" t="s">
        <v>100</v>
      </c>
      <c r="B28" s="4" t="s">
        <v>101</v>
      </c>
      <c r="C28" s="3" t="s">
        <v>102</v>
      </c>
    </row>
    <row r="29" ht="46" customHeight="1" spans="1:3" x14ac:dyDescent="0.25">
      <c r="A29" s="3" t="s">
        <v>103</v>
      </c>
      <c r="B29" s="4" t="s">
        <v>84</v>
      </c>
      <c r="C29" s="3" t="s">
        <v>104</v>
      </c>
    </row>
    <row r="30" ht="46" customHeight="1" spans="1:3" x14ac:dyDescent="0.25">
      <c r="A30" s="3" t="s">
        <v>105</v>
      </c>
      <c r="B30" s="5">
        <v>0.02</v>
      </c>
      <c r="C30" s="3" t="s">
        <v>106</v>
      </c>
    </row>
    <row r="31" ht="46" customHeight="1" spans="1:3" x14ac:dyDescent="0.25">
      <c r="A31" s="3" t="s">
        <v>107</v>
      </c>
      <c r="B31" s="4" t="s">
        <v>108</v>
      </c>
      <c r="C31" s="3" t="s">
        <v>109</v>
      </c>
    </row>
    <row r="32" ht="46" customHeight="1" spans="1:3" x14ac:dyDescent="0.25">
      <c r="A32" s="3" t="s">
        <v>110</v>
      </c>
      <c r="B32" s="4" t="s">
        <v>10</v>
      </c>
      <c r="C32" s="3" t="s">
        <v>111</v>
      </c>
    </row>
    <row r="33" ht="46" customHeight="1" spans="1:3" x14ac:dyDescent="0.25">
      <c r="A33" s="3" t="s">
        <v>112</v>
      </c>
      <c r="B33" s="4" t="s">
        <v>84</v>
      </c>
      <c r="C33" s="3" t="s">
        <v>113</v>
      </c>
    </row>
    <row r="34" ht="46" customHeight="1" spans="1:3" x14ac:dyDescent="0.25">
      <c r="A34" s="3" t="s">
        <v>114</v>
      </c>
      <c r="B34" s="4">
        <v>2</v>
      </c>
      <c r="C34" s="3" t="s">
        <v>115</v>
      </c>
    </row>
    <row r="35" ht="46" customHeight="1" spans="1:3" x14ac:dyDescent="0.25">
      <c r="A35" s="3" t="s">
        <v>116</v>
      </c>
      <c r="B35" s="4"/>
      <c r="C35" s="3" t="s">
        <v>117</v>
      </c>
    </row>
    <row r="36" ht="46" customHeight="1" spans="1:3" x14ac:dyDescent="0.25">
      <c r="A36" s="3" t="s">
        <v>118</v>
      </c>
      <c r="B36" s="4">
        <v>1</v>
      </c>
      <c r="C36" s="3" t="s">
        <v>119</v>
      </c>
    </row>
    <row r="37" ht="46" customHeight="1" spans="1:3" x14ac:dyDescent="0.25">
      <c r="A37" s="3" t="s">
        <v>120</v>
      </c>
      <c r="B37" s="4" t="s">
        <v>121</v>
      </c>
      <c r="C37" s="3" t="s">
        <v>122</v>
      </c>
    </row>
    <row r="38" ht="46" customHeight="1" spans="1:3" x14ac:dyDescent="0.25">
      <c r="A38" s="3" t="s">
        <v>123</v>
      </c>
      <c r="B38" s="4" t="s">
        <v>124</v>
      </c>
      <c r="C38" s="3" t="s">
        <v>125</v>
      </c>
    </row>
    <row r="39" ht="46" customHeight="1" spans="1:3" x14ac:dyDescent="0.25">
      <c r="A39" s="3" t="s">
        <v>126</v>
      </c>
      <c r="B39" s="4">
        <v>10</v>
      </c>
      <c r="C39" s="3" t="s">
        <v>127</v>
      </c>
    </row>
    <row r="40" ht="46" customHeight="1" spans="1:3" x14ac:dyDescent="0.25">
      <c r="A40" s="3" t="s">
        <v>128</v>
      </c>
      <c r="B40" s="4" t="s">
        <v>129</v>
      </c>
      <c r="C40" s="3" t="s">
        <v>130</v>
      </c>
    </row>
    <row r="41" ht="46" customHeight="1" spans="1:3" x14ac:dyDescent="0.25">
      <c r="A41" s="3" t="s">
        <v>131</v>
      </c>
      <c r="B41" s="4" t="s">
        <v>132</v>
      </c>
      <c r="C41" s="3" t="s">
        <v>133</v>
      </c>
    </row>
    <row r="42" ht="46" customHeight="1" spans="1:3" x14ac:dyDescent="0.25">
      <c r="A42" s="3" t="s">
        <v>134</v>
      </c>
      <c r="B42" s="4" t="s">
        <v>135</v>
      </c>
      <c r="C42" s="3" t="s">
        <v>136</v>
      </c>
    </row>
    <row r="43" ht="46" customHeight="1" spans="1:3" x14ac:dyDescent="0.25">
      <c r="A43" s="3" t="s">
        <v>137</v>
      </c>
      <c r="B43" s="4" t="s">
        <v>92</v>
      </c>
      <c r="C43" s="3" t="s">
        <v>138</v>
      </c>
    </row>
    <row r="44" ht="46" customHeight="1" spans="1:3" x14ac:dyDescent="0.25">
      <c r="A44" s="3" t="s">
        <v>139</v>
      </c>
      <c r="B44" s="4" t="s">
        <v>140</v>
      </c>
      <c r="C44" s="3" t="s">
        <v>141</v>
      </c>
    </row>
  </sheetData>
  <sheetProtection sheet="1"/>
  <mergeCells count="2">
    <mergeCell ref="A1:C1"/>
    <mergeCell ref="A2:C2"/>
  </mergeCells>
  <dataValidations count="19">
    <dataValidation type="list" allowBlank="1" showErrorMessage="1" errorStyle="stop" errorTitle="Выберите значение" error="Выберите вариант из списка." sqref="B12">
      <formula1>"Материалы,Оборудование"</formula1>
    </dataValidation>
    <dataValidation type="decimal" operator="greaterThanOrEqual" allowBlank="1" showErrorMessage="1" errorStyle="stop" errorTitle="Проверьте число" error="Введите неотрицательное число. Расчёт требует заполненных исходных данных." sqref="B15">
      <formula1>0</formula1>
    </dataValidation>
    <dataValidation type="decimal" operator="greaterThanOrEqual" allowBlank="1" showErrorMessage="1" errorStyle="stop" errorTitle="Проверьте число" error="Введите неотрицательное число. Расчёт требует заполненных исходных данных." sqref="B17">
      <formula1>0</formula1>
    </dataValidation>
    <dataValidation type="decimal" operator="greaterThanOrEqual" allowBlank="1" showErrorMessage="1" errorStyle="stop" errorTitle="Проверьте число" error="Введите неотрицательное число. Расчёт требует заполненных исходных данных." sqref="B19">
      <formula1>0</formula1>
    </dataValidation>
    <dataValidation type="list" allowBlank="1" showErrorMessage="1" errorStyle="stop" errorTitle="Выберите значение" error="Выберите вариант из списка." sqref="B20">
      <formula1>"Да,Нет"</formula1>
    </dataValidation>
    <dataValidation type="decimal" operator="greaterThanOrEqual" allowBlank="1" showErrorMessage="1" errorStyle="stop" errorTitle="Проверьте число" error="Введите неотрицательное число. Расчёт требует заполненных исходных данных." sqref="B22">
      <formula1>0</formula1>
    </dataValidation>
    <dataValidation type="list" allowBlank="1" showErrorMessage="1" errorStyle="stop" errorTitle="Выберите значение" error="Выберите вариант из списка." sqref="B23">
      <formula1>"Да,Нет"</formula1>
    </dataValidation>
    <dataValidation type="decimal" operator="greaterThanOrEqual" allowBlank="1" showErrorMessage="1" errorStyle="stop" errorTitle="Проверьте число" error="Введите неотрицательное число. Расчёт требует заполненных исходных данных." sqref="B24">
      <formula1>0</formula1>
    </dataValidation>
    <dataValidation type="list" allowBlank="1" showErrorMessage="1" errorStyle="stop" errorTitle="Выберите значение" error="Выберите вариант из списка." sqref="B25">
      <formula1>"Да,Нет"</formula1>
    </dataValidation>
    <dataValidation type="decimal" operator="greaterThanOrEqual" allowBlank="1" showErrorMessage="1" errorStyle="stop" errorTitle="Проверьте число" error="Введите неотрицательное число. Расчёт требует заполненных исходных данных." sqref="B26:B27">
      <formula1>0</formula1>
    </dataValidation>
    <dataValidation type="list" allowBlank="1" showErrorMessage="1" errorStyle="stop" errorTitle="Выберите значение" error="Выберите вариант из списка." sqref="B29">
      <formula1>"Да,Нет"</formula1>
    </dataValidation>
    <dataValidation type="decimal" allowBlank="1" showErrorMessage="1" errorStyle="stop" error="Введите долю от 0 до 1, например 0,02 для 2%." sqref="B30">
      <formula1>0</formula1>
      <formula2>1</formula2>
    </dataValidation>
    <dataValidation type="list" allowBlank="1" showErrorMessage="1" errorStyle="stop" errorTitle="Выберите значение" error="Выберите вариант из списка." sqref="B32">
      <formula1>"Цена по КАЦ,Дополнительная перевозка"</formula1>
    </dataValidation>
    <dataValidation type="list" allowBlank="1" showErrorMessage="1" errorStyle="stop" errorTitle="Выберите значение" error="Выберите вариант из списка." sqref="B33">
      <formula1>"Да,Нет"</formula1>
    </dataValidation>
    <dataValidation type="whole" operator="greaterThanOrEqual" allowBlank="1" showErrorMessage="1" errorStyle="stop" errorTitle="Проверьте число" error="Введите неотрицательное число. Расчёт требует заполненных исходных данных." sqref="B34">
      <formula1>0</formula1>
    </dataValidation>
    <dataValidation type="decimal" operator="greaterThanOrEqual" allowBlank="1" showErrorMessage="1" errorStyle="stop" errorTitle="Проверьте число" error="Введите неотрицательное число. Расчёт требует заполненных исходных данных." sqref="B36">
      <formula1>0</formula1>
    </dataValidation>
    <dataValidation type="decimal" operator="greaterThanOrEqual" allowBlank="1" showErrorMessage="1" errorStyle="stop" errorTitle="Проверьте число" error="Введите неотрицательное число. Расчёт требует заполненных исходных данных." sqref="B39">
      <formula1>0</formula1>
    </dataValidation>
    <dataValidation type="list" allowBlank="1" showErrorMessage="1" errorStyle="stop" errorTitle="Выберите значение" error="Выберите вариант из списка." sqref="B40">
      <formula1>"ФГИС ЦС,Предложения"</formula1>
    </dataValidation>
    <dataValidation type="list" allowBlank="1" showErrorMessage="1" errorStyle="stop" errorTitle="Выберите значение" error="Выберите вариант из списка." sqref="B43">
      <formula1>"Да,Нет"</formula1>
    </dataValidation>
  </dataValidations>
  <pageMargins left="0.25" right="0.25" top="0.4" bottom="0.4" header="0.2" footer="0.2"/>
  <pageSetup paperSize="9" orientation="landscape" fitToWidth="1" fitToHeight="0"/>
  <headerFooter>
    <oddFooter>&amp;LСметрикс, транспортная калькуляция&amp;RСтраница &amp;P из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1" customWidth="1"/>
    <col min="3" max="3" width="12" customWidth="1"/>
    <col min="4" max="4" width="14" customWidth="1"/>
    <col min="5" max="5" width="16" customWidth="1"/>
    <col min="6" max="6" width="13" customWidth="1"/>
    <col min="7" max="7" width="17" customWidth="1"/>
    <col min="8" max="8" width="13" customWidth="1"/>
    <col min="9" max="9" width="32" customWidth="1"/>
    <col min="10" max="10" width="25" customWidth="1"/>
  </cols>
  <sheetData>
    <row r="1" ht="32" customHeight="1" spans="1:10" x14ac:dyDescent="0.25">
      <c r="A1" s="1" t="s">
        <v>142</v>
      </c>
      <c r="B1" s="1"/>
      <c r="C1" s="1"/>
      <c r="D1" s="1"/>
      <c r="E1" s="1"/>
      <c r="F1" s="1"/>
      <c r="G1" s="1"/>
      <c r="H1" s="1"/>
      <c r="I1" s="1"/>
      <c r="J1" s="1"/>
    </row>
    <row r="2" ht="30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62" customHeight="1" spans="1:2" x14ac:dyDescent="0.25">
      <c r="A3" s="3" t="s">
        <v>143</v>
      </c>
      <c r="B3" s="4" t="s">
        <v>144</v>
      </c>
    </row>
    <row r="4" ht="62" customHeight="1" spans="1:2" x14ac:dyDescent="0.25">
      <c r="A4" s="3" t="s">
        <v>145</v>
      </c>
      <c r="B4" s="4" t="s">
        <v>38</v>
      </c>
    </row>
    <row r="5" ht="62" customHeight="1" spans="1:2" x14ac:dyDescent="0.25">
      <c r="A5" s="3" t="s">
        <v>146</v>
      </c>
      <c r="B5" s="4">
        <v>60</v>
      </c>
    </row>
    <row r="6" ht="62" customHeight="1" spans="1:2" x14ac:dyDescent="0.25">
      <c r="A6" s="3" t="s">
        <v>147</v>
      </c>
      <c r="B6" s="4" t="s">
        <v>148</v>
      </c>
    </row>
    <row r="8" ht="62" customHeight="1" spans="1:10" x14ac:dyDescent="0.25">
      <c r="A8" s="3" t="s">
        <v>149</v>
      </c>
      <c r="B8" s="3" t="s">
        <v>150</v>
      </c>
      <c r="C8" s="3" t="s">
        <v>151</v>
      </c>
      <c r="D8" s="3" t="s">
        <v>152</v>
      </c>
      <c r="E8" s="3" t="s">
        <v>153</v>
      </c>
      <c r="F8" s="3" t="s">
        <v>154</v>
      </c>
      <c r="G8" s="3" t="s">
        <v>155</v>
      </c>
      <c r="H8" s="3" t="s">
        <v>156</v>
      </c>
      <c r="I8" s="3" t="s">
        <v>157</v>
      </c>
      <c r="J8" s="3" t="s">
        <v>158</v>
      </c>
    </row>
    <row r="9" ht="62" customHeight="1" spans="1:10" x14ac:dyDescent="0.25">
      <c r="A9" s="4" t="s">
        <v>159</v>
      </c>
      <c r="B9" s="4">
        <v>45</v>
      </c>
      <c r="C9" s="6">
        <f>IF(AND(COUNT(B9,$B$5)=2,B9&gt;=0,$B$5&gt;0),B9/$B$5,"")</f>
        <v>0.75</v>
      </c>
      <c r="D9" s="7">
        <f>IF(AND(COUNT(C9,'Исходные данные'!B15,'Исходные данные'!B17)=3,'Исходные данные'!B15&gt;0,'Исходные данные'!B17&gt;0),'Исходные данные'!B15*'Исходные данные'!B17*C9,"")</f>
        <v>15</v>
      </c>
      <c r="E9" s="4">
        <v>700</v>
      </c>
      <c r="F9" s="4" t="s">
        <v>160</v>
      </c>
      <c r="G9" s="7">
        <f>IF('Расчёт'!B9,ROUND(D9*E9,2),"")</f>
        <v>10500</v>
      </c>
      <c r="H9" s="4" t="s">
        <v>135</v>
      </c>
      <c r="I9" s="4" t="s">
        <v>161</v>
      </c>
      <c r="J9" s="4" t="s">
        <v>162</v>
      </c>
    </row>
    <row r="10" ht="62" customHeight="1" spans="1:10" x14ac:dyDescent="0.25">
      <c r="A10" s="4" t="s">
        <v>163</v>
      </c>
      <c r="B10" s="4">
        <v>15</v>
      </c>
      <c r="C10" s="6">
        <f>IF(AND(COUNT(B10,$B$5)=2,B10&gt;=0,$B$5&gt;0),B10/$B$5,"")</f>
        <v>0.25</v>
      </c>
      <c r="D10" s="7">
        <f>IF(AND(COUNT(C10,'Исходные данные'!B15,'Исходные данные'!B17)=3,'Исходные данные'!B15&gt;0,'Исходные данные'!B17&gt;0),'Исходные данные'!B15*'Исходные данные'!B17*C10,"")</f>
        <v>5</v>
      </c>
      <c r="E10" s="4">
        <v>900</v>
      </c>
      <c r="F10" s="4" t="s">
        <v>160</v>
      </c>
      <c r="G10" s="7">
        <f>IF('Расчёт'!B9,ROUND(D10*E10,2),"")</f>
        <v>4500</v>
      </c>
      <c r="H10" s="4" t="s">
        <v>135</v>
      </c>
      <c r="I10" s="4" t="s">
        <v>161</v>
      </c>
      <c r="J10" s="4" t="s">
        <v>162</v>
      </c>
    </row>
    <row r="11" ht="62" customHeight="1" spans="1:7" x14ac:dyDescent="0.25">
      <c r="A11" s="3" t="s">
        <v>164</v>
      </c>
      <c r="B11" s="8">
        <f>IF(COUNT(B9:B10)=2,SUM(B9:B10),"")</f>
        <v>60</v>
      </c>
      <c r="C11" s="6">
        <f>IF(COUNT(C9:C10)=2,SUM(C9:C10),"")</f>
        <v>1</v>
      </c>
      <c r="D11" s="8">
        <f>IF(COUNT(D9:D10)=2,SUM(D9:D10),"")</f>
        <v>20</v>
      </c>
      <c r="E11" s="3"/>
      <c r="F11" s="3"/>
      <c r="G11" s="8">
        <f>IF(COUNT(G9:G10)=2,SUM(G9:G10),"")</f>
        <v>15000</v>
      </c>
    </row>
    <row r="13" ht="62" customHeight="1" spans="1:10" x14ac:dyDescent="0.25">
      <c r="A13" s="3" t="s">
        <v>165</v>
      </c>
      <c r="B13" s="3"/>
      <c r="C13" s="3"/>
      <c r="D13" s="3"/>
      <c r="E13" s="3"/>
      <c r="F13" s="3"/>
      <c r="G13" s="3"/>
      <c r="H13" s="3"/>
      <c r="I13" s="3"/>
      <c r="J13" s="3"/>
    </row>
  </sheetData>
  <sheetProtection sheet="1"/>
  <mergeCells count="3">
    <mergeCell ref="A1:J1"/>
    <mergeCell ref="A2:J2"/>
    <mergeCell ref="A13:J13"/>
  </mergeCells>
  <dataValidations count="7">
    <dataValidation type="decimal" operator="greaterThanOrEqual" allowBlank="1" showErrorMessage="1" errorStyle="stop" errorTitle="Проверьте число" error="Введите неотрицательное число. Расчёт требует заполненных исходных данных." sqref="B10">
      <formula1>0</formula1>
    </dataValidation>
    <dataValidation type="decimal" operator="greaterThanOrEqual" allowBlank="1" showErrorMessage="1" errorStyle="stop" errorTitle="Проверьте число" error="Введите неотрицательное число. Расчёт требует заполненных исходных данных." sqref="B5">
      <formula1>0</formula1>
    </dataValidation>
    <dataValidation type="decimal" operator="greaterThanOrEqual" allowBlank="1" showErrorMessage="1" errorStyle="stop" errorTitle="Проверьте число" error="Введите неотрицательное число. Расчёт требует заполненных исходных данных." sqref="B9:B10">
      <formula1>0</formula1>
    </dataValidation>
    <dataValidation type="decimal" operator="greaterThanOrEqual" allowBlank="1" showErrorMessage="1" errorStyle="stop" errorTitle="Проверьте число" error="Введите неотрицательное число. Расчёт требует заполненных исходных данных." sqref="E10">
      <formula1>0</formula1>
    </dataValidation>
    <dataValidation type="decimal" operator="greaterThanOrEqual" allowBlank="1" showErrorMessage="1" errorStyle="stop" errorTitle="Проверьте число" error="Введите неотрицательное число. Расчёт требует заполненных исходных данных." sqref="E9:E10">
      <formula1>0</formula1>
    </dataValidation>
    <dataValidation type="list" allowBlank="1" showErrorMessage="1" errorStyle="stop" errorTitle="Выберите значение" error="Выберите вариант из списка." sqref="F10">
      <formula1>"руб./т,руб./т·км"</formula1>
    </dataValidation>
    <dataValidation type="list" allowBlank="1" showErrorMessage="1" errorStyle="stop" errorTitle="Выберите значение" error="Выберите вариант из списка." sqref="F9:F10">
      <formula1>"руб./т,руб./т·км"</formula1>
    </dataValidation>
  </dataValidations>
  <pageMargins left="0.25" right="0.25" top="0.4" bottom="0.4" header="0.2" footer="0.2"/>
  <pageSetup paperSize="9" orientation="landscape" fitToWidth="1" fitToHeight="0"/>
  <headerFooter>
    <oddFooter>&amp;LСметрикс, транспортная калькуляция&amp;RСтраница &amp;P из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0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58" customWidth="1"/>
    <col min="2" max="2" width="27" customWidth="1"/>
    <col min="3" max="3" width="80" customWidth="1"/>
  </cols>
  <sheetData>
    <row r="1" ht="32" customHeight="1" spans="1:3" x14ac:dyDescent="0.25">
      <c r="A1" s="1" t="s">
        <v>166</v>
      </c>
      <c r="B1" s="1"/>
      <c r="C1" s="1"/>
    </row>
    <row r="2" ht="30" customHeight="1" spans="1:3" x14ac:dyDescent="0.25">
      <c r="A2" s="2" t="s">
        <v>1</v>
      </c>
      <c r="B2" s="2"/>
      <c r="C2" s="2"/>
    </row>
    <row r="3" ht="44" customHeight="1" spans="1:3" x14ac:dyDescent="0.25">
      <c r="A3" s="3" t="s">
        <v>167</v>
      </c>
      <c r="B3" s="9" t="b">
        <f>AND(COUNT('Исходные данные'!B15,'Исходные данные'!B17,'Исходные данные'!B39)=3,'Исходные данные'!B15&gt;0,'Исходные данные'!B17&gt;0,'Исходные данные'!B39&gt;0,COUNTA('Исходные данные'!B3,'Исходные данные'!B6,'Исходные данные'!B7,'Исходные данные'!B8,'Исходные данные'!B9,'Исходные данные'!B10,'Исходные данные'!B12,'Исходные данные'!B13,'Исходные данные'!B14,'Исходные данные'!B16,'Исходные данные'!B18,'Исходные данные'!B36,'Исходные данные'!B37,'Исходные данные'!B38)=14,OR('Исходные данные'!B12="Материалы",'Исходные данные'!B12="Оборудование"))</f>
        <v>1</v>
      </c>
      <c r="C3" s="3" t="s">
        <v>168</v>
      </c>
    </row>
    <row r="4" ht="44" customHeight="1" spans="1:3" x14ac:dyDescent="0.25">
      <c r="A4" s="3" t="s">
        <v>169</v>
      </c>
      <c r="B4" s="9" t="b">
        <f>AND(COUNT('Маршрут и тарифы'!B5,'Маршрут и тарифы'!B9,'Маршрут и тарифы'!B10)=3,'Маршрут и тарифы'!B5&gt;0,'Маршрут и тарифы'!B9&gt;=0,'Маршрут и тарифы'!B10&gt;=0,ABS('Маршрут и тарифы'!B9+'Маршрут и тарифы'!B10-'Маршрут и тарифы'!B5)&lt;0.000001,COUNTA('Маршрут и тарифы'!B3,'Маршрут и тарифы'!B4,'Маршрут и тарифы'!B6)=3)</f>
        <v>1</v>
      </c>
      <c r="C4" s="3" t="s">
        <v>170</v>
      </c>
    </row>
    <row r="5" ht="44" customHeight="1" spans="1:3" x14ac:dyDescent="0.25">
      <c r="A5" s="3" t="s">
        <v>171</v>
      </c>
      <c r="B5" s="9" t="b">
        <f>AND(OR('Маршрут и тарифы'!B9=0,AND('Маршрут и тарифы'!B9&gt;0,COUNT('Маршрут и тарифы'!E9)=1,'Маршрут и тарифы'!E9&gt;=0,'Маршрут и тарифы'!F9="руб./т",COUNTA('Маршрут и тарифы'!A9,'Маршрут и тарифы'!H9,'Маршрут и тарифы'!I9,'Маршрут и тарифы'!J9)=4)),OR('Маршрут и тарифы'!B10=0,AND('Маршрут и тарифы'!B10&gt;0,COUNT('Маршрут и тарифы'!E10)=1,'Маршрут и тарифы'!E10&gt;=0,'Маршрут и тарифы'!F10="руб./т",COUNTA('Маршрут и тарифы'!A10,'Маршрут и тарифы'!H10,'Маршрут и тарифы'!I10,'Маршрут и тарифы'!J10)=4)))</f>
        <v>1</v>
      </c>
      <c r="C5" s="3" t="s">
        <v>172</v>
      </c>
    </row>
    <row r="6" ht="44" customHeight="1" spans="1:3" x14ac:dyDescent="0.25">
      <c r="A6" s="3" t="s">
        <v>173</v>
      </c>
      <c r="B6" s="9" t="b">
        <f>AND(COUNT('Исходные данные'!B24,'Исходные данные'!B26,'Исходные данные'!B27)=3,'Исходные данные'!B24&gt;=0,'Исходные данные'!B26&gt;=0,'Исходные данные'!B27&gt;=0,OR(AND('Исходные данные'!B23="Да",'Исходные данные'!B24=0),'Исходные данные'!B23="Нет"),OR(AND('Исходные данные'!B25="Да",'Исходные данные'!B26=0),'Исходные данные'!B25="Нет"),OR(SUM('Исходные данные'!B24,'Исходные данные'!B26,'Исходные данные'!B27)=0,'Исходные данные'!B28&lt;&gt;""))</f>
        <v>1</v>
      </c>
      <c r="C6" s="3" t="s">
        <v>174</v>
      </c>
    </row>
    <row r="7" ht="44" customHeight="1" spans="1:3" x14ac:dyDescent="0.25">
      <c r="A7" s="3" t="s">
        <v>175</v>
      </c>
      <c r="B7" s="9" t="b">
        <f>OR('Исходные данные'!B32="Цена по КАЦ",'Исходные данные'!B32="Дополнительная перевозка")</f>
        <v>1</v>
      </c>
      <c r="C7" s="3" t="s">
        <v>176</v>
      </c>
    </row>
    <row r="8" ht="44" customHeight="1" spans="1:3" x14ac:dyDescent="0.25">
      <c r="A8" s="3" t="s">
        <v>177</v>
      </c>
      <c r="B8" s="9" t="b">
        <f>OR('Исходные данные'!B40="ФГИС ЦС",AND('Исходные данные'!B40="Предложения",COUNT('Исходные данные'!B34)=1,'Исходные данные'!B34&gt;=1,OR('Исходные данные'!B34&gt;=2,'Исходные данные'!B33="Да",'Исходные данные'!B35&lt;&gt;"")))</f>
        <v>1</v>
      </c>
      <c r="C8" s="3" t="s">
        <v>178</v>
      </c>
    </row>
    <row r="9" ht="44" customHeight="1" spans="1:3" x14ac:dyDescent="0.25">
      <c r="A9" s="3" t="s">
        <v>179</v>
      </c>
      <c r="B9" s="10" t="b">
        <f>AND(B3:B8)</f>
        <v>1</v>
      </c>
      <c r="C9" s="3" t="s">
        <v>180</v>
      </c>
    </row>
    <row r="10" ht="44" customHeight="1" spans="1:3" x14ac:dyDescent="0.25">
      <c r="A10" s="3" t="s">
        <v>181</v>
      </c>
      <c r="B10" s="9" t="b">
        <f>AND(B9,'Исходные данные'!B43="Да",COUNTA('Исходные данные'!B21,'Исходные данные'!B41,'Исходные данные'!B44)=3,COUNT('Исходные данные'!B22)=1,'Исходные данные'!B22&gt;=0)</f>
        <v>1</v>
      </c>
      <c r="C10" s="3" t="s">
        <v>182</v>
      </c>
    </row>
    <row r="11" ht="44" customHeight="1" spans="1:3" x14ac:dyDescent="0.25">
      <c r="A11" s="3" t="s">
        <v>183</v>
      </c>
      <c r="B11" s="9" t="b">
        <f>AND(B9,'Исходные данные'!B20="Нет",COUNT('Исходные данные'!B19,'Исходные данные'!B30)=2,'Исходные данные'!B19&gt;=0,'Исходные данные'!B30&gt;=0,'Исходные данные'!B30&lt;=1,OR('Исходные данные'!B29="Да",'Исходные данные'!B29="Нет"),'Исходные данные'!B31&lt;&gt;"")</f>
        <v>1</v>
      </c>
      <c r="C11" s="3" t="s">
        <v>184</v>
      </c>
    </row>
    <row r="12" ht="44" customHeight="1" spans="1:3" x14ac:dyDescent="0.25">
      <c r="A12" s="3" t="s">
        <v>185</v>
      </c>
      <c r="B12" s="9" t="str">
        <f>IF('Исходные данные'!B32="Цена по КАЦ",IF(B11,"Можно переносить после проверки сметчиком","Заполните и проверьте данные"),IF(AND('Исходные данные'!B32="Дополнительная перевозка",B10),"Можно переносить после проверки сметчиком","Заполните и проверьте данные"))</f>
        <v>Можно переносить после проверки сметчиком</v>
      </c>
      <c r="C12" s="3" t="s">
        <v>186</v>
      </c>
    </row>
    <row r="15" ht="44" customHeight="1" spans="1:3" x14ac:dyDescent="0.25">
      <c r="A15" s="3" t="s">
        <v>71</v>
      </c>
      <c r="B15" s="7">
        <f>IF(B9,'Исходные данные'!B15,"")</f>
        <v>12.5</v>
      </c>
      <c r="C15" s="3" t="s">
        <v>187</v>
      </c>
    </row>
    <row r="16" ht="44" customHeight="1" spans="1:3" x14ac:dyDescent="0.25">
      <c r="A16" s="3" t="s">
        <v>188</v>
      </c>
      <c r="B16" s="7">
        <f>IF(B9,'Исходные данные'!B17,"")</f>
        <v>1.6</v>
      </c>
      <c r="C16" s="3" t="s">
        <v>189</v>
      </c>
    </row>
    <row r="17" ht="44" customHeight="1" spans="1:3" x14ac:dyDescent="0.25">
      <c r="A17" s="3" t="s">
        <v>190</v>
      </c>
      <c r="B17" s="8">
        <f>IF(B9,B15*B16,"")</f>
        <v>20</v>
      </c>
      <c r="C17" s="3" t="s">
        <v>191</v>
      </c>
    </row>
    <row r="18" ht="44" customHeight="1" spans="1:3" x14ac:dyDescent="0.25">
      <c r="A18" s="3" t="s">
        <v>192</v>
      </c>
      <c r="B18" s="7">
        <f>IF(B11,B15*'Исходные данные'!B19,"")</f>
        <v>15000</v>
      </c>
      <c r="C18" s="3" t="s">
        <v>193</v>
      </c>
    </row>
    <row r="19" ht="44" customHeight="1" spans="1:3" x14ac:dyDescent="0.25">
      <c r="A19" s="3" t="s">
        <v>194</v>
      </c>
      <c r="B19" s="7">
        <f>IF(B9,'Маршрут и тарифы'!G11,"")</f>
        <v>15000</v>
      </c>
      <c r="C19" s="3" t="s">
        <v>193</v>
      </c>
    </row>
    <row r="20" ht="44" customHeight="1" spans="1:3" x14ac:dyDescent="0.25">
      <c r="A20" s="3" t="s">
        <v>195</v>
      </c>
      <c r="B20" s="7">
        <f>IF(B9,IF('Исходные данные'!B23="Да",0,'Исходные данные'!B24),"")</f>
        <v>0</v>
      </c>
      <c r="C20" s="3" t="s">
        <v>193</v>
      </c>
    </row>
    <row r="21" ht="44" customHeight="1" spans="1:3" x14ac:dyDescent="0.25">
      <c r="A21" s="3" t="s">
        <v>196</v>
      </c>
      <c r="B21" s="7">
        <f>IF(B9,IF('Исходные данные'!B25="Да",0,'Исходные данные'!B26),"")</f>
        <v>0</v>
      </c>
      <c r="C21" s="3" t="s">
        <v>193</v>
      </c>
    </row>
    <row r="22" ht="44" customHeight="1" spans="1:3" x14ac:dyDescent="0.25">
      <c r="A22" s="3" t="s">
        <v>197</v>
      </c>
      <c r="B22" s="7">
        <f>IF(B9,'Исходные данные'!B27,"")</f>
        <v>0</v>
      </c>
      <c r="C22" s="3" t="s">
        <v>193</v>
      </c>
    </row>
    <row r="23" ht="44" customHeight="1" spans="1:3" x14ac:dyDescent="0.25">
      <c r="A23" s="3" t="s">
        <v>198</v>
      </c>
      <c r="B23" s="8">
        <f>IF(B9,SUM(B19:B22),"")</f>
        <v>15000</v>
      </c>
      <c r="C23" s="3" t="s">
        <v>193</v>
      </c>
    </row>
    <row r="24" ht="44" customHeight="1" spans="1:3" x14ac:dyDescent="0.25">
      <c r="A24" s="3" t="s">
        <v>199</v>
      </c>
      <c r="B24" s="7">
        <f>IF(B10,B17*'Исходные данные'!B22,"")</f>
        <v>8000</v>
      </c>
      <c r="C24" s="3" t="s">
        <v>193</v>
      </c>
    </row>
    <row r="25" ht="44" customHeight="1" spans="1:3" x14ac:dyDescent="0.25">
      <c r="A25" s="3" t="s">
        <v>200</v>
      </c>
      <c r="B25" s="8">
        <f>IF(B10,B23-B24,"")</f>
        <v>7000</v>
      </c>
      <c r="C25" s="3" t="s">
        <v>193</v>
      </c>
    </row>
    <row r="26" ht="44" customHeight="1" spans="1:3" x14ac:dyDescent="0.25">
      <c r="A26" s="3" t="s">
        <v>201</v>
      </c>
      <c r="B26" s="7">
        <f>IF(B11,IF('Исходные данные'!B29="Да",0,ROUND((B18+B23)*'Исходные данные'!B30,2)),"")</f>
        <v>600</v>
      </c>
      <c r="C26" s="3" t="s">
        <v>202</v>
      </c>
    </row>
    <row r="27" ht="44" customHeight="1" spans="1:3" x14ac:dyDescent="0.25">
      <c r="A27" s="3" t="s">
        <v>203</v>
      </c>
      <c r="B27" s="8">
        <f>IF(B11,SUM(B18,B23,B26),"")</f>
        <v>30600</v>
      </c>
      <c r="C27" s="3" t="s">
        <v>193</v>
      </c>
    </row>
    <row r="28" ht="44" customHeight="1" spans="1:3" x14ac:dyDescent="0.25">
      <c r="A28" s="3" t="s">
        <v>204</v>
      </c>
      <c r="B28" s="8">
        <f>IF(B11,B27/B15,"")</f>
        <v>2448</v>
      </c>
      <c r="C28" s="3" t="s">
        <v>205</v>
      </c>
    </row>
    <row r="29" ht="44" customHeight="1" spans="1:3" x14ac:dyDescent="0.25">
      <c r="A29" s="3" t="s">
        <v>206</v>
      </c>
      <c r="B29" s="8">
        <f>IF(B10,0,"")</f>
        <v>0</v>
      </c>
      <c r="C29" s="3" t="s">
        <v>207</v>
      </c>
    </row>
    <row r="30" ht="44" customHeight="1" spans="1:3" x14ac:dyDescent="0.25">
      <c r="A30" s="3" t="s">
        <v>208</v>
      </c>
      <c r="B30" s="8">
        <f>IF(B10,B25/B15,"")</f>
        <v>560</v>
      </c>
      <c r="C30" s="3" t="s">
        <v>205</v>
      </c>
    </row>
  </sheetData>
  <sheetProtection sheet="1"/>
  <mergeCells count="2">
    <mergeCell ref="A1:C1"/>
    <mergeCell ref="A2:C2"/>
  </mergeCells>
  <pageMargins left="0.25" right="0.25" top="0.4" bottom="0.4" header="0.2" footer="0.2"/>
  <pageSetup paperSize="9" orientation="landscape" fitToWidth="1" fitToHeight="0"/>
  <headerFooter>
    <oddFooter>&amp;LСметрикс, транспортная калькуляция&amp;RСтраница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25" customWidth="1"/>
    <col min="3" max="3" width="14" customWidth="1"/>
    <col min="4" max="4" width="15" customWidth="1"/>
    <col min="5" max="5" width="16" customWidth="1"/>
    <col min="6" max="6" width="17" customWidth="1"/>
    <col min="7" max="7" width="20" customWidth="1"/>
    <col min="8" max="8" width="33" customWidth="1"/>
  </cols>
  <sheetData>
    <row r="1" ht="32" customHeight="1" spans="1:8" x14ac:dyDescent="0.25">
      <c r="A1" s="1" t="s">
        <v>209</v>
      </c>
      <c r="B1" s="1"/>
      <c r="C1" s="1"/>
      <c r="D1" s="1"/>
      <c r="E1" s="1"/>
      <c r="F1" s="1"/>
      <c r="G1" s="1"/>
      <c r="H1" s="1"/>
    </row>
    <row r="2" ht="30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44" customHeight="1" spans="1:8" x14ac:dyDescent="0.25">
      <c r="A3" s="3" t="s">
        <v>210</v>
      </c>
      <c r="B3" s="3"/>
      <c r="C3" s="3"/>
      <c r="D3" s="3"/>
      <c r="E3" s="3"/>
      <c r="F3" s="3"/>
      <c r="G3" s="3"/>
      <c r="H3" s="3"/>
    </row>
    <row r="5" ht="44" customHeight="1" spans="1:8" x14ac:dyDescent="0.25">
      <c r="A5" s="3" t="s">
        <v>211</v>
      </c>
      <c r="B5" s="3" t="s">
        <v>212</v>
      </c>
      <c r="C5" s="3" t="s">
        <v>213</v>
      </c>
      <c r="D5" s="3" t="s">
        <v>214</v>
      </c>
      <c r="E5" s="3" t="s">
        <v>215</v>
      </c>
      <c r="F5" s="3" t="s">
        <v>216</v>
      </c>
      <c r="G5" s="3" t="s">
        <v>62</v>
      </c>
      <c r="H5" s="3" t="s">
        <v>217</v>
      </c>
    </row>
    <row r="6" ht="44" customHeight="1" spans="1:8" x14ac:dyDescent="0.25">
      <c r="A6" s="3" t="s">
        <v>218</v>
      </c>
      <c r="B6" s="9" t="str">
        <f>'Исходные данные'!B11</f>
        <v/>
      </c>
      <c r="C6" s="9" t="str">
        <f>'Исходные данные'!B16</f>
        <v>м³</v>
      </c>
      <c r="D6" s="7">
        <f>IF('Расчёт'!B11,'Расчёт'!B15,"")</f>
        <v>12.5</v>
      </c>
      <c r="E6" s="7">
        <f>IF('Расчёт'!B11,'Исходные данные'!B19,"")</f>
        <v>1200</v>
      </c>
      <c r="F6" s="7">
        <f>IF('Расчёт'!B11,ROUND(D6*E6,2),"")</f>
        <v>15000</v>
      </c>
      <c r="G6" s="9" t="str">
        <f>'Исходные данные'!B12</f>
        <v>Материалы</v>
      </c>
      <c r="H6" s="9" t="str">
        <f>'Исходные данные'!B13</f>
        <v>Учебный результат отдельного КАЦ</v>
      </c>
    </row>
    <row r="7" ht="44" customHeight="1" spans="1:8" x14ac:dyDescent="0.25">
      <c r="A7" s="3" t="s">
        <v>219</v>
      </c>
      <c r="B7" s="9" t="str">
        <f>'Исходные данные'!B11</f>
        <v/>
      </c>
      <c r="C7" s="9" t="str">
        <f>'Исходные данные'!B16</f>
        <v>м³</v>
      </c>
      <c r="D7" s="7">
        <f>IF('Расчёт'!B11,'Расчёт'!B15,"")</f>
        <v>12.5</v>
      </c>
      <c r="E7" s="7">
        <f>IF('Расчёт'!B11,'Расчёт'!B23/'Расчёт'!B15,"")</f>
        <v>1200</v>
      </c>
      <c r="F7" s="7">
        <f>IF('Расчёт'!B11,ROUND(D7*E7,2),"")</f>
        <v>15000</v>
      </c>
      <c r="G7" s="9" t="str">
        <f>'Исходные данные'!B12</f>
        <v>Материалы</v>
      </c>
      <c r="H7" s="9" t="str">
        <f>'Маршрут и тарифы'!B6</f>
        <v>Учебная транспортная схема: 45 + 15 км</v>
      </c>
    </row>
    <row r="8" ht="44" customHeight="1" spans="1:8" x14ac:dyDescent="0.25">
      <c r="A8" s="3" t="s">
        <v>220</v>
      </c>
      <c r="B8" s="9" t="str">
        <f>'Исходные данные'!B11</f>
        <v/>
      </c>
      <c r="C8" s="9" t="str">
        <f>'Исходные данные'!B16</f>
        <v>м³</v>
      </c>
      <c r="D8" s="7">
        <f>IF('Расчёт'!B11,'Расчёт'!B15,"")</f>
        <v>12.5</v>
      </c>
      <c r="E8" s="7">
        <f>IF('Расчёт'!B11,'Расчёт'!B26/'Расчёт'!B15,"")</f>
        <v>48</v>
      </c>
      <c r="F8" s="7">
        <f>IF('Расчёт'!B11,ROUND(D8*E8,2),"")</f>
        <v>600</v>
      </c>
      <c r="G8" s="9" t="str">
        <f>'Исходные данные'!B12</f>
        <v>Материалы</v>
      </c>
      <c r="H8" s="9" t="str">
        <f>'Исходные данные'!B31</f>
        <v>П.92 Методики № 421/пр: неметаллический материал</v>
      </c>
    </row>
    <row r="9" ht="44" customHeight="1" spans="1:6" x14ac:dyDescent="0.25">
      <c r="A9" s="3" t="s">
        <v>221</v>
      </c>
      <c r="B9" s="3"/>
      <c r="C9" s="3"/>
      <c r="D9" s="3"/>
      <c r="E9" s="3"/>
      <c r="F9" s="7">
        <f>IF('Расчёт'!B11,SUM(F6:F8),"")</f>
        <v>30600</v>
      </c>
    </row>
    <row r="12" ht="44" customHeight="1" spans="1:8" x14ac:dyDescent="0.25">
      <c r="A12" s="3" t="s">
        <v>222</v>
      </c>
      <c r="B12" s="9" t="str">
        <f>'Исходные данные'!B11</f>
        <v/>
      </c>
      <c r="C12" s="10" t="str">
        <f>"т"</f>
        <v>т</v>
      </c>
      <c r="D12" s="7">
        <f>IF('Расчёт'!B10,-'Расчёт'!B17,"")</f>
        <v>-20</v>
      </c>
      <c r="E12" s="7">
        <f>IF('Расчёт'!B10,'Исходные данные'!B22,"")</f>
        <v>400</v>
      </c>
      <c r="F12" s="7">
        <f>IF('Расчёт'!B10,ROUND(D12*E12,2),"")</f>
        <v>-8000</v>
      </c>
      <c r="G12" s="9" t="str">
        <f>'Исходные данные'!B12</f>
        <v>Материалы</v>
      </c>
      <c r="H12" s="9" t="str">
        <f>'Исходные данные'!B21</f>
        <v>Учебная сметная цена содержит 30 км</v>
      </c>
    </row>
    <row r="13" ht="44" customHeight="1" spans="1:8" x14ac:dyDescent="0.25">
      <c r="A13" s="3" t="s">
        <v>223</v>
      </c>
      <c r="B13" s="9" t="str">
        <f>'Исходные данные'!B11</f>
        <v/>
      </c>
      <c r="C13" s="10" t="str">
        <f>"т"</f>
        <v>т</v>
      </c>
      <c r="D13" s="7">
        <f>IF('Расчёт'!B10,'Маршрут и тарифы'!D9,"")</f>
        <v>15</v>
      </c>
      <c r="E13" s="7">
        <f>IF('Расчёт'!B10,'Маршрут и тарифы'!E9,"")</f>
        <v>700</v>
      </c>
      <c r="F13" s="7">
        <f>IF('Расчёт'!B10,ROUND(D13*E13,2),"")</f>
        <v>10500</v>
      </c>
      <c r="G13" s="9" t="str">
        <f>'Исходные данные'!B12</f>
        <v>Материалы</v>
      </c>
      <c r="H13" s="9" t="str">
        <f>'Маршрут и тарифы'!I9</f>
        <v>Учебный тариф на все 60 км</v>
      </c>
    </row>
    <row r="14" ht="44" customHeight="1" spans="1:8" x14ac:dyDescent="0.25">
      <c r="A14" s="3" t="s">
        <v>224</v>
      </c>
      <c r="B14" s="9" t="str">
        <f>'Исходные данные'!B11</f>
        <v/>
      </c>
      <c r="C14" s="10" t="str">
        <f>"т"</f>
        <v>т</v>
      </c>
      <c r="D14" s="7">
        <f>IF('Расчёт'!B10,'Маршрут и тарифы'!D10,"")</f>
        <v>5</v>
      </c>
      <c r="E14" s="7">
        <f>IF('Расчёт'!B10,'Маршрут и тарифы'!E10,"")</f>
        <v>900</v>
      </c>
      <c r="F14" s="7">
        <f>IF('Расчёт'!B10,ROUND(D14*E14,2),"")</f>
        <v>4500</v>
      </c>
      <c r="G14" s="9" t="str">
        <f>'Исходные данные'!B12</f>
        <v>Материалы</v>
      </c>
      <c r="H14" s="9" t="str">
        <f>'Маршрут и тарифы'!I10</f>
        <v>Учебный тариф на все 60 км</v>
      </c>
    </row>
    <row r="15" ht="44" customHeight="1" spans="1:8" x14ac:dyDescent="0.25">
      <c r="A15" s="3" t="s">
        <v>225</v>
      </c>
      <c r="B15" s="9" t="str">
        <f>'Исходные данные'!B11</f>
        <v/>
      </c>
      <c r="C15" s="10" t="str">
        <f>"партия"</f>
        <v>партия</v>
      </c>
      <c r="D15" s="7">
        <f>IF('Расчёт'!B10,1,"")</f>
        <v>1</v>
      </c>
      <c r="E15" s="7">
        <f>IF('Расчёт'!B10,SUM('Расчёт'!B20:B22),"")</f>
        <v>0</v>
      </c>
      <c r="F15" s="7">
        <f>IF('Расчёт'!B10,ROUND(D15*E15,2),"")</f>
        <v>0</v>
      </c>
      <c r="G15" s="9" t="str">
        <f>'Исходные данные'!B12</f>
        <v>Материалы</v>
      </c>
      <c r="H15" s="9" t="str">
        <f>'Исходные данные'!B28</f>
        <v>Учебные условия: дополнительных операций нет</v>
      </c>
    </row>
    <row r="16" ht="44" customHeight="1" spans="1:6" x14ac:dyDescent="0.25">
      <c r="A16" s="3" t="s">
        <v>226</v>
      </c>
      <c r="B16" s="3"/>
      <c r="C16" s="3"/>
      <c r="D16" s="3"/>
      <c r="E16" s="3"/>
      <c r="F16" s="7">
        <f>IF('Расчёт'!B10,SUM(F12:F15),"")</f>
        <v>7000</v>
      </c>
    </row>
    <row r="18" ht="44" customHeight="1" spans="1:8" x14ac:dyDescent="0.25">
      <c r="A18" s="3" t="s">
        <v>227</v>
      </c>
      <c r="B18" s="3"/>
      <c r="C18" s="3"/>
      <c r="D18" s="3"/>
      <c r="E18" s="3"/>
      <c r="F18" s="3"/>
      <c r="G18" s="3"/>
      <c r="H18" s="3"/>
    </row>
  </sheetData>
  <sheetProtection sheet="1"/>
  <mergeCells count="4">
    <mergeCell ref="A1:H1"/>
    <mergeCell ref="A2:H2"/>
    <mergeCell ref="A3:H3"/>
    <mergeCell ref="A18:H18"/>
  </mergeCells>
  <pageMargins left="0.25" right="0.25" top="0.4" bottom="0.4" header="0.2" footer="0.2"/>
  <pageSetup paperSize="9" orientation="landscape" fitToWidth="1" fitToHeight="0"/>
  <headerFooter>
    <oddFooter>&amp;LСметрикс, транспортная калькуляция&amp;RСтраница &amp;P из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39" customWidth="1"/>
    <col min="2" max="2" width="50" customWidth="1"/>
    <col min="3" max="3" width="40" customWidth="1"/>
    <col min="4" max="4" width="30" customWidth="1"/>
  </cols>
  <sheetData>
    <row r="1" ht="32" customHeight="1" spans="1:4" x14ac:dyDescent="0.25">
      <c r="A1" s="1" t="s">
        <v>228</v>
      </c>
      <c r="B1" s="1"/>
      <c r="C1" s="1"/>
      <c r="D1" s="1"/>
    </row>
    <row r="2" ht="30" customHeight="1" spans="1:4" x14ac:dyDescent="0.25">
      <c r="A2" s="2" t="s">
        <v>1</v>
      </c>
      <c r="B2" s="2"/>
      <c r="C2" s="2"/>
      <c r="D2" s="2"/>
    </row>
    <row r="4" ht="44" customHeight="1" spans="1:4" x14ac:dyDescent="0.25">
      <c r="A4" s="3" t="s">
        <v>229</v>
      </c>
      <c r="B4" s="3" t="s">
        <v>230</v>
      </c>
      <c r="C4" s="3" t="s">
        <v>231</v>
      </c>
      <c r="D4" s="3" t="s">
        <v>232</v>
      </c>
    </row>
    <row r="5" ht="44" customHeight="1" spans="1:4" x14ac:dyDescent="0.25">
      <c r="A5" s="3" t="s">
        <v>233</v>
      </c>
      <c r="B5" s="4" t="s">
        <v>234</v>
      </c>
      <c r="C5" s="4"/>
      <c r="D5" s="4"/>
    </row>
    <row r="6" ht="44" customHeight="1" spans="1:4" x14ac:dyDescent="0.25">
      <c r="A6" s="3" t="s">
        <v>235</v>
      </c>
      <c r="B6" s="4" t="s">
        <v>234</v>
      </c>
      <c r="C6" s="4"/>
      <c r="D6" s="4"/>
    </row>
    <row r="7" ht="44" customHeight="1" spans="1:4" x14ac:dyDescent="0.25">
      <c r="A7" s="3" t="s">
        <v>236</v>
      </c>
      <c r="B7" s="4" t="s">
        <v>234</v>
      </c>
      <c r="C7" s="4"/>
      <c r="D7" s="4"/>
    </row>
    <row r="8" ht="44" customHeight="1" spans="1:4" x14ac:dyDescent="0.25">
      <c r="A8" s="3" t="s">
        <v>237</v>
      </c>
      <c r="B8" s="4" t="s">
        <v>234</v>
      </c>
      <c r="C8" s="4"/>
      <c r="D8" s="4"/>
    </row>
    <row r="9" ht="44" customHeight="1" spans="1:4" x14ac:dyDescent="0.25">
      <c r="A9" s="3" t="s">
        <v>238</v>
      </c>
      <c r="B9" s="4" t="s">
        <v>234</v>
      </c>
      <c r="C9" s="4"/>
      <c r="D9" s="4"/>
    </row>
    <row r="10" ht="44" customHeight="1" spans="1:4" x14ac:dyDescent="0.25">
      <c r="A10" s="3" t="s">
        <v>239</v>
      </c>
      <c r="B10" s="4" t="s">
        <v>234</v>
      </c>
      <c r="C10" s="4"/>
      <c r="D10" s="4"/>
    </row>
    <row r="11" ht="44" customHeight="1" spans="1:4" x14ac:dyDescent="0.25">
      <c r="A11" s="3" t="s">
        <v>240</v>
      </c>
      <c r="B11" s="4" t="s">
        <v>234</v>
      </c>
      <c r="C11" s="4"/>
      <c r="D11" s="4"/>
    </row>
    <row r="12" ht="44" customHeight="1" spans="1:4" x14ac:dyDescent="0.25">
      <c r="A12" s="3" t="s">
        <v>241</v>
      </c>
      <c r="B12" s="4" t="s">
        <v>234</v>
      </c>
      <c r="C12" s="4"/>
      <c r="D12" s="4"/>
    </row>
    <row r="13" ht="44" customHeight="1" spans="1:4" x14ac:dyDescent="0.25">
      <c r="A13" s="3" t="s">
        <v>116</v>
      </c>
      <c r="B13" s="4" t="s">
        <v>234</v>
      </c>
      <c r="C13" s="4"/>
      <c r="D13" s="4"/>
    </row>
    <row r="14" ht="44" customHeight="1" spans="1:4" x14ac:dyDescent="0.25">
      <c r="A14" s="3" t="s">
        <v>242</v>
      </c>
      <c r="B14" s="4" t="s">
        <v>234</v>
      </c>
      <c r="C14" s="4"/>
      <c r="D14" s="4"/>
    </row>
    <row r="15" ht="44" customHeight="1" spans="1:4" x14ac:dyDescent="0.25">
      <c r="A15" s="3" t="s">
        <v>131</v>
      </c>
      <c r="B15" s="4" t="s">
        <v>234</v>
      </c>
      <c r="C15" s="4"/>
      <c r="D15" s="4"/>
    </row>
    <row r="16" ht="44" customHeight="1" spans="1:4" x14ac:dyDescent="0.25">
      <c r="A16" s="3" t="s">
        <v>243</v>
      </c>
      <c r="B16" s="4" t="s">
        <v>234</v>
      </c>
      <c r="C16" s="4"/>
      <c r="D16" s="4"/>
    </row>
    <row r="19" ht="44" customHeight="1" spans="1:2" x14ac:dyDescent="0.25">
      <c r="A19" s="3" t="s">
        <v>40</v>
      </c>
      <c r="B19" s="9" t="str">
        <f>'Исходные данные'!B4</f>
        <v>Сметчик, учебный образец</v>
      </c>
    </row>
    <row r="20" ht="44" customHeight="1" spans="1:2" x14ac:dyDescent="0.25">
      <c r="A20" s="3" t="s">
        <v>43</v>
      </c>
      <c r="B20" s="9" t="str">
        <f>'Исходные данные'!B5</f>
        <v>Проверяющий, учебный образец</v>
      </c>
    </row>
    <row r="21" ht="44" customHeight="1" spans="1:2" x14ac:dyDescent="0.25">
      <c r="A21" s="3" t="s">
        <v>244</v>
      </c>
      <c r="B21" s="9" t="str">
        <f>'Исходные данные'!B42</f>
        <v>07.10.2026</v>
      </c>
    </row>
    <row r="23" ht="44" customHeight="1" spans="1:4" x14ac:dyDescent="0.25">
      <c r="A23" s="3" t="s">
        <v>245</v>
      </c>
      <c r="B23" s="3"/>
      <c r="C23" s="3"/>
      <c r="D23" s="3"/>
    </row>
  </sheetData>
  <sheetProtection sheet="1"/>
  <mergeCells count="3">
    <mergeCell ref="A1:D1"/>
    <mergeCell ref="A2:D2"/>
    <mergeCell ref="A23:D23"/>
  </mergeCells>
  <pageMargins left="0.25" right="0.25" top="0.4" bottom="0.4" header="0.2" footer="0.2"/>
  <pageSetup paperSize="9" orientation="landscape" fitToWidth="1" fitToHeight="0"/>
  <headerFooter>
    <oddFooter>&amp;LСметрикс, транспортная калькуляция&amp;RСтраница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Памятка</vt:lpstr>
      <vt:lpstr>Исходные данные</vt:lpstr>
      <vt:lpstr>Маршрут и тарифы</vt:lpstr>
      <vt:lpstr>Расчёт</vt:lpstr>
      <vt:lpstr>Перенос в ЛСР</vt:lpstr>
      <vt:lpstr>Документы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2026-10-07T05:24:45Z</dcterms:modified>
</cp:coreProperties>
</file>