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тоги" state="visible" r:id="rId4"/>
    <sheet sheetId="2" name="Паспорт" state="visible" r:id="rId5"/>
    <sheet sheetId="3" name="Сопоставление" state="visible" r:id="rId6"/>
    <sheet sheetId="4" name="Исходные A" state="visible" r:id="rId7"/>
    <sheet sheetId="5" name="Исходные B" state="visible" r:id="rId8"/>
    <sheet sheetId="6" name="Вопросы" state="visible" r:id="rId9"/>
  </sheets>
  <definedNames>
    <definedName name="_xlnm.Print_Area" localSheetId="0">'Итоги'!$A1:$C28</definedName>
    <definedName name="_xlnm.Print_Area" localSheetId="1">'Паспорт'!$A1:$C31</definedName>
    <definedName name="_xlnm.Print_Area" localSheetId="2">'Сопоставление'!$A1:$G26</definedName>
    <definedName name="_xlnm.Print_Area" localSheetId="2">'Сопоставление'!$H1:$N26</definedName>
    <definedName name="_xlnm.Print_Area" localSheetId="2">'Сопоставление'!$A30:$H52</definedName>
    <definedName name="_xlnm.Print_Area" localSheetId="2">'Сопоставление'!$I30:$O52</definedName>
    <definedName name="_xlnm.Print_Area" localSheetId="2">'Сопоставление'!$A56:$F78</definedName>
    <definedName name="_xlnm.Print_Area" localSheetId="2">'Сопоставление'!$G56:$L78</definedName>
    <definedName name="_xlnm.Print_Titles" localSheetId="2">'Сопоставление'!$6:$6</definedName>
    <definedName name="_xlnm.Print_Area" localSheetId="3">'Исходные A'!$A1:$I27</definedName>
    <definedName name="_xlnm.Print_Area" localSheetId="3">'Исходные A'!$J1:$R27</definedName>
    <definedName name="_xlnm.Print_Titles" localSheetId="3">'Исходные A'!$7:$7</definedName>
    <definedName name="_xlnm.Print_Area" localSheetId="4">'Исходные B'!$A1:$I27</definedName>
    <definedName name="_xlnm.Print_Area" localSheetId="4">'Исходные B'!$J1:$R27</definedName>
    <definedName name="_xlnm.Print_Titles" localSheetId="4">'Исходные B'!$7:$7</definedName>
    <definedName name="_xlnm.Print_Area" localSheetId="5">'Вопросы'!$A1:$I29</definedName>
    <definedName name="_xlnm.Print_Titles" localSheetId="5">'Вопросы'!$7:$7</definedName>
  </definedNames>
  <calcPr calcId="171027" fullCalcOnLoad="1"/>
</workbook>
</file>

<file path=xl/sharedStrings.xml><?xml version="1.0" encoding="utf-8"?>
<sst xmlns="http://schemas.openxmlformats.org/spreadsheetml/2006/main" count="310" uniqueCount="203">
  <si>
    <t>Сравнение смет: итоги</t>
  </si>
  <si>
    <t>Стоимость без налога и платёж приведены отдельно. Нераскрытая цена оставляет сопоставимый итог неопределённым.</t>
  </si>
  <si>
    <t>Показатель</t>
  </si>
  <si>
    <t>Первое предложение</t>
  </si>
  <si>
    <t>Второе предложение</t>
  </si>
  <si>
    <t>Количество групп ВОР</t>
  </si>
  <si>
    <t>Сумма раскрытых исходных строк без НДС</t>
  </si>
  <si>
    <t>Неподтверждённые пары до ответов</t>
  </si>
  <si>
    <t>Подтверждённая часть на ВОР до ответов</t>
  </si>
  <si>
    <t>Сопоставимый итог на ВОР до ответов</t>
  </si>
  <si>
    <t>Статус сравнения до ответов</t>
  </si>
  <si>
    <t>Неподтверждённые пары после ответов</t>
  </si>
  <si>
    <t>Подтверждённая часть на ВОР после ответов</t>
  </si>
  <si>
    <t>Сопоставимый итог на ВОР после ответов</t>
  </si>
  <si>
    <t>Статус сравнения после ответов</t>
  </si>
  <si>
    <t>Разница второго к первому без НДС</t>
  </si>
  <si>
    <t>Разница относительно первого</t>
  </si>
  <si>
    <t>Ставка НДС</t>
  </si>
  <si>
    <t>НДС сопоставимого итога</t>
  </si>
  <si>
    <t>Платёж с НДС</t>
  </si>
  <si>
    <t>НР, прибыль и прочие начисления</t>
  </si>
  <si>
    <t>НДС в исходных ценах</t>
  </si>
  <si>
    <t>Условия и состав подтверждены</t>
  </si>
  <si>
    <t>При нулевой базе процент не определяется. Для цен с включённым НДС сначала раскройте налог; затем внесите цены без НДС и подтвердите условия. Включённую в комплекс работу выделяют только после расшифровки стоимости.</t>
  </si>
  <si>
    <t>Паспорт сравниваемых расчётов</t>
  </si>
  <si>
    <t>Жёлтые ячейки предназначены для ввода. Неизвестные данные оставляйте пустыми. Отдельные начисления перенесите в исходные строки и карту; уже включённые не добавляйте повторно.</t>
  </si>
  <si>
    <t>Параметр</t>
  </si>
  <si>
    <t>Цель сравнения</t>
  </si>
  <si>
    <t>Предложения двух подрядчиков</t>
  </si>
  <si>
    <t>Документ</t>
  </si>
  <si>
    <t>Учебное предложение первого подрядчика</t>
  </si>
  <si>
    <t>Учебное предложение второго подрядчика и ответ по составу</t>
  </si>
  <si>
    <t>Номер версии</t>
  </si>
  <si>
    <t>1</t>
  </si>
  <si>
    <t>1 и уточнение 1</t>
  </si>
  <si>
    <t>Дата версии</t>
  </si>
  <si>
    <t>Исходная ВОР</t>
  </si>
  <si>
    <t>ВОР-01</t>
  </si>
  <si>
    <t>Редакция ВОР</t>
  </si>
  <si>
    <t>Объект, раздел и границы работ</t>
  </si>
  <si>
    <t>Покрытие из холодной асфальтобетонной смеси 4 см, 100 м². Доставка на согласованный объём.</t>
  </si>
  <si>
    <t>Метод расчёта</t>
  </si>
  <si>
    <t>Коммерческое предложение</t>
  </si>
  <si>
    <t>База и редакция</t>
  </si>
  <si>
    <t>не применяется</t>
  </si>
  <si>
    <t>Регион или ценовая зона</t>
  </si>
  <si>
    <t>Учебный объект</t>
  </si>
  <si>
    <t>Период цен</t>
  </si>
  <si>
    <t>2026 год</t>
  </si>
  <si>
    <t>Источник индексов</t>
  </si>
  <si>
    <t>Налоговый статус</t>
  </si>
  <si>
    <t>Основная ставка НДС</t>
  </si>
  <si>
    <t>НР и прибыль входят в цены. Доставка отдельной строкой.</t>
  </si>
  <si>
    <t>Цены без НДС</t>
  </si>
  <si>
    <t>Условия расчётов подтверждены</t>
  </si>
  <si>
    <t>да</t>
  </si>
  <si>
    <t>Дата сравнения</t>
  </si>
  <si>
    <t>Составил</t>
  </si>
  <si>
    <t>Сметчик</t>
  </si>
  <si>
    <t>Проверил</t>
  </si>
  <si>
    <t>Проверяющий</t>
  </si>
  <si>
    <t>Состав и границы подтверждены</t>
  </si>
  <si>
    <t>Примечание о цене добавки</t>
  </si>
  <si>
    <t>Цена коммерческой добавки за полный 1 см; два шага нормы повторно не начислять.</t>
  </si>
  <si>
    <t>Учебные цены не являются рыночными. Источник основной ставки НДС для примера: письмо ФНС от 29.12.2025 № СД-4-3/11802@, пункт 1, https://www.nalog.gov.ru/rn77/about_fts/about_nalog/16594097/</t>
  </si>
  <si>
    <t>Карта соответствий и расчёт</t>
  </si>
  <si>
    <t>Три таблицы: соответствие строк, перевод единиц и статусы. ID исходной строки нельзя использовать повторно. Для группы из нескольких строк суммируйте каждую исходную сумму один раз; распределение комплексной цены сначала подтвердите документом.</t>
  </si>
  <si>
    <t>Код ВОР</t>
  </si>
  <si>
    <t>Код группы</t>
  </si>
  <si>
    <t>Работа по ВОР</t>
  </si>
  <si>
    <t>Код строки первого</t>
  </si>
  <si>
    <t>Код строки второго</t>
  </si>
  <si>
    <t>Основание соответствия</t>
  </si>
  <si>
    <t>Целевая единица</t>
  </si>
  <si>
    <t>Количество ВОР</t>
  </si>
  <si>
    <t>Коэффициент первого</t>
  </si>
  <si>
    <t>Коэффициент второго</t>
  </si>
  <si>
    <t>Шаги нормы</t>
  </si>
  <si>
    <t>Цена добавки: шаг или полный слой</t>
  </si>
  <si>
    <t>Соответствие подтверждено</t>
  </si>
  <si>
    <t>Проверка идентификаторов</t>
  </si>
  <si>
    <t>ВОР-1</t>
  </si>
  <si>
    <t>Г-1</t>
  </si>
  <si>
    <t>Покрытие из холодной смеси 3 см</t>
  </si>
  <si>
    <t>А1</t>
  </si>
  <si>
    <t>Б1</t>
  </si>
  <si>
    <t>ВОР-01 и подтверждённый состав</t>
  </si>
  <si>
    <t>м²</t>
  </si>
  <si>
    <t>ВОР-2</t>
  </si>
  <si>
    <t>Г-2</t>
  </si>
  <si>
    <t>Увеличение толщины на полный 1 см</t>
  </si>
  <si>
    <t>А2</t>
  </si>
  <si>
    <t>Б2</t>
  </si>
  <si>
    <t>за полный 1 см</t>
  </si>
  <si>
    <t>ВОР-3</t>
  </si>
  <si>
    <t>Г-3</t>
  </si>
  <si>
    <t>Доставка смеси</t>
  </si>
  <si>
    <t>А3</t>
  </si>
  <si>
    <t>Б3</t>
  </si>
  <si>
    <t>поставка</t>
  </si>
  <si>
    <t>Количество первого приведённое</t>
  </si>
  <si>
    <t>Цена первого приведённая</t>
  </si>
  <si>
    <t>Количество второго исходное приведённое</t>
  </si>
  <si>
    <t>Цена второго исходная приведённая</t>
  </si>
  <si>
    <t>Количество второго после ответа</t>
  </si>
  <si>
    <t>Цена второго после ответа</t>
  </si>
  <si>
    <t>Сумма исходная первого</t>
  </si>
  <si>
    <t>Сумма исходная второго</t>
  </si>
  <si>
    <t>Первое на общий объём</t>
  </si>
  <si>
    <t>Второе до ответа на общий объём</t>
  </si>
  <si>
    <t>Второе после ответа на общий объём</t>
  </si>
  <si>
    <t>Разница после ответа</t>
  </si>
  <si>
    <t>Разница к первому, %</t>
  </si>
  <si>
    <t>Основание процента</t>
  </si>
  <si>
    <t>Статус первого</t>
  </si>
  <si>
    <t>Статус второго до ответа</t>
  </si>
  <si>
    <t>Статус второго после ответа</t>
  </si>
  <si>
    <t>Причина отклонения</t>
  </si>
  <si>
    <t>Основание изменения</t>
  </si>
  <si>
    <t>Вопрос составителю</t>
  </si>
  <si>
    <t>Решение</t>
  </si>
  <si>
    <t>Сопоставимо до ответа</t>
  </si>
  <si>
    <t>Сопоставимо после ответа</t>
  </si>
  <si>
    <t>Пояснение</t>
  </si>
  <si>
    <t>Карта проверена</t>
  </si>
  <si>
    <t>объём</t>
  </si>
  <si>
    <t>ВОР-01 и ответ 1</t>
  </si>
  <si>
    <t>Подтвердить все 100 м²</t>
  </si>
  <si>
    <t>Сравнить на общем объёме</t>
  </si>
  <si>
    <t>Условия подтверждены.</t>
  </si>
  <si>
    <t>состав</t>
  </si>
  <si>
    <t>Раскрыть цену слоя 4 см</t>
  </si>
  <si>
    <t>Принять подтверждённую цену за 1 см</t>
  </si>
  <si>
    <t>Исходная цена неизвестна, цена после ответа подтверждена.</t>
  </si>
  <si>
    <t>цена</t>
  </si>
  <si>
    <t>Подтвердить отдельную доставку</t>
  </si>
  <si>
    <t>Учесть один раз</t>
  </si>
  <si>
    <t>Исходное предложение первого подрядчика</t>
  </si>
  <si>
    <t>Исходные количество, цена и сумма сохраняются. Ответ составителя вносите в отдельные графы справа. Известная сумма не заменяет стоимость нераскрытых работ.</t>
  </si>
  <si>
    <t>Код строки</t>
  </si>
  <si>
    <t>Раздел или участок</t>
  </si>
  <si>
    <t>Точное наименование</t>
  </si>
  <si>
    <t>База и шифр при наличии</t>
  </si>
  <si>
    <t>Материал, марка, толщина</t>
  </si>
  <si>
    <t>Единица</t>
  </si>
  <si>
    <t>Количество исходное</t>
  </si>
  <si>
    <t>Цена исходная, руб.</t>
  </si>
  <si>
    <t>Сумма исходная, руб.</t>
  </si>
  <si>
    <t>Включено в комплекс</t>
  </si>
  <si>
    <t>Страница или ячейка</t>
  </si>
  <si>
    <t>Статус цены исходной</t>
  </si>
  <si>
    <t>Количество после ответа</t>
  </si>
  <si>
    <t>Цена после ответа, руб.</t>
  </si>
  <si>
    <t>Статус после ответа</t>
  </si>
  <si>
    <t>Основание ответа</t>
  </si>
  <si>
    <t>Контроль: количество × цена</t>
  </si>
  <si>
    <t>Разница с исходной суммой</t>
  </si>
  <si>
    <t>Покрытие</t>
  </si>
  <si>
    <t>Холодная асфальтобетонная смесь, 3 см</t>
  </si>
  <si>
    <t>100 м²</t>
  </si>
  <si>
    <t>нет</t>
  </si>
  <si>
    <t>Предложение, строка 1</t>
  </si>
  <si>
    <t>подтверждена</t>
  </si>
  <si>
    <t>Тот же материал, дополнительно 1 см</t>
  </si>
  <si>
    <t>Предложение, строка 2</t>
  </si>
  <si>
    <t>Поставка</t>
  </si>
  <si>
    <t>Согласованный объём смеси</t>
  </si>
  <si>
    <t>Предложение, строка 3</t>
  </si>
  <si>
    <t>Учебный пример, коммерческие цены условные.</t>
  </si>
  <si>
    <t>Исходное предложение второго подрядчика</t>
  </si>
  <si>
    <t>Не раскрыта в исходном предложении</t>
  </si>
  <si>
    <t>Дополнительная толщина 1 см</t>
  </si>
  <si>
    <t>не раскрыто</t>
  </si>
  <si>
    <t>Запрос 1 по составу</t>
  </si>
  <si>
    <t>не раскрыта</t>
  </si>
  <si>
    <t>Ответ 1: цена за полный 1 см на 100 м²</t>
  </si>
  <si>
    <t>Вопросы и решения по расхождениям</t>
  </si>
  <si>
    <t>Укажите документальное основание, ответ составителя и принятое решение. Поля «Составил» и «Проверил» предназначены для внутреннего контроля.</t>
  </si>
  <si>
    <t>Расхождение</t>
  </si>
  <si>
    <t>Документальное основание</t>
  </si>
  <si>
    <t>Запрос составителю</t>
  </si>
  <si>
    <t>Ответ</t>
  </si>
  <si>
    <t>Дата ответа</t>
  </si>
  <si>
    <t>Стоимость подтверждена</t>
  </si>
  <si>
    <t>Ответственный</t>
  </si>
  <si>
    <t>Принятое решение</t>
  </si>
  <si>
    <t>Площадь второго 90 м²</t>
  </si>
  <si>
    <t>ВОР-01: 100 м²</t>
  </si>
  <si>
    <t>Подтвердить цену на все 100 м²</t>
  </si>
  <si>
    <t>Цена основной строки сохранена, объём подтверждён</t>
  </si>
  <si>
    <t>Привести к 100 м²</t>
  </si>
  <si>
    <t>Цена дополнительного 1 см не раскрыта</t>
  </si>
  <si>
    <t>ВОР-01: слой 4 см</t>
  </si>
  <si>
    <t>Уточнить полный слой и цену добавки</t>
  </si>
  <si>
    <t>Подтверждена цена за полный 1 см на 100 м²</t>
  </si>
  <si>
    <t>Заполнить уточнение; исходную цену оставить пустой</t>
  </si>
  <si>
    <t>Различие цены доставки</t>
  </si>
  <si>
    <t>Одинаковые согласованные условия поставки</t>
  </si>
  <si>
    <t>Подтвердить отсутствие повторного учёта</t>
  </si>
  <si>
    <t>Доставка отдельная, больше нигде не включена</t>
  </si>
  <si>
    <t>Учесть одну поставку</t>
  </si>
  <si>
    <t>Составил / Проверил</t>
  </si>
  <si>
    <t>Сметчик / Проверяющий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</si>
</sst>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(#,##0.00);0.00"/>
    <numFmt numFmtId="165" formatCode="dd/mm/yyyy"/>
    <numFmt numFmtId="166" formatCode="#,##0.000;[Red](#,##0.000);0.000"/>
  </numFmts>
  <fonts count="6" x14ac:knownFonts="1">
    <font>
      <color theme="1"/>
      <family val="2"/>
      <scheme val="minor"/>
      <sz val="11"/>
      <name val="Calibri"/>
    </font>
    <font>
      <color rgb="342920"/>
      <sz val="11"/>
      <name val="Arial"/>
    </font>
    <font>
      <b/>
      <color rgb="342920"/>
      <sz val="15"/>
      <name val="Arial"/>
    </font>
    <font>
      <color rgb="6C655E"/>
      <sz val="11"/>
      <name val="Arial"/>
    </font>
    <font>
      <b/>
      <color rgb="FFFFFF"/>
      <sz val="11"/>
      <name val="Arial"/>
    </font>
    <font>
      <b/>
      <color rgb="342920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03D30"/>
      </patternFill>
    </fill>
    <fill>
      <patternFill patternType="solid">
        <fgColor rgb="FFF5DF"/>
      </patternFill>
    </fill>
  </fills>
  <borders count="3">
    <border>
      <left/>
      <right/>
      <top/>
      <bottom/>
      <diagonal/>
    </border>
    <border>
      <left/>
      <right/>
      <top/>
      <bottom style="thin">
        <color rgb="D8D1CA"/>
      </bottom>
      <diagonal/>
    </border>
    <border>
      <left/>
      <right/>
      <top style="thin">
        <color rgb="D8D1CA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 indent="1"/>
    </xf>
    <xf numFmtId="164" fontId="1" fillId="0" borderId="0" xfId="0" applyNumberFormat="1" applyFont="1" applyAlignment="1">
      <alignment vertical="center" wrapText="1" indent="1"/>
    </xf>
    <xf numFmtId="0" fontId="5" fillId="0" borderId="2" xfId="0" applyFont="1" applyBorder="1" applyAlignment="1">
      <alignment vertical="center" wrapText="1" indent="1"/>
    </xf>
    <xf numFmtId="164" fontId="5" fillId="0" borderId="2" xfId="0" applyNumberFormat="1" applyFont="1" applyBorder="1" applyAlignment="1">
      <alignment vertical="center" wrapText="1" indent="1"/>
    </xf>
    <xf numFmtId="49" fontId="1" fillId="0" borderId="0" xfId="0" applyNumberFormat="1" applyFont="1" applyAlignment="1">
      <alignment vertical="center" wrapText="1" indent="1"/>
    </xf>
    <xf numFmtId="10" fontId="1" fillId="0" borderId="0" xfId="0" applyNumberFormat="1" applyFont="1" applyAlignment="1">
      <alignment vertical="center" wrapText="1" indent="1"/>
    </xf>
    <xf numFmtId="0" fontId="1" fillId="3" borderId="0" xfId="0" applyFont="1" applyFill="1" applyAlignment="1" applyProtection="1">
      <alignment vertical="center" wrapText="1" indent="1"/>
      <protection locked="0"/>
    </xf>
    <xf numFmtId="165" fontId="1" fillId="3" borderId="0" xfId="0" applyNumberFormat="1" applyFont="1" applyFill="1" applyAlignment="1" applyProtection="1">
      <alignment vertical="center" wrapText="1" indent="1"/>
      <protection locked="0"/>
    </xf>
    <xf numFmtId="10" fontId="1" fillId="3" borderId="0" xfId="0" applyNumberFormat="1" applyFont="1" applyFill="1" applyAlignment="1" applyProtection="1">
      <alignment vertical="center" wrapText="1" indent="1"/>
      <protection locked="0"/>
    </xf>
    <xf numFmtId="166" fontId="1" fillId="3" borderId="0" xfId="0" applyNumberFormat="1" applyFont="1" applyFill="1" applyAlignment="1" applyProtection="1">
      <alignment vertical="center" wrapText="1" indent="1"/>
      <protection locked="0"/>
    </xf>
    <xf numFmtId="166" fontId="1" fillId="0" borderId="0" xfId="0" applyNumberFormat="1" applyFont="1" applyAlignment="1">
      <alignment vertical="center" wrapText="1" indent="1"/>
    </xf>
    <xf numFmtId="164" fontId="1" fillId="3" borderId="0" xfId="0" applyNumberFormat="1" applyFont="1" applyFill="1" applyAlignment="1" applyProtection="1">
      <alignment vertical="center" wrapText="1" indent="1"/>
      <protection locked="0"/>
    </xf>
  </cellXfs>
  <cellStyles count="1">
    <cellStyle name="Normal" xfId="0" builtinId="0"/>
  </cellStyles>
  <dxfs count="6">
    <dxf>
      <fill>
        <patternFill patternType="solid">
          <fgColor rgb="FCE2DF"/>
        </patternFill>
      </fill>
    </dxf>
    <dxf>
      <fill>
        <patternFill patternType="solid">
          <fgColor rgb="FCE2DF"/>
        </patternFill>
      </fill>
    </dxf>
    <dxf>
      <font>
        <color rgb="9B2C20"/>
      </font>
      <fill>
        <patternFill patternType="solid">
          <fgColor rgb="FCE2DF"/>
        </patternFill>
      </fill>
    </dxf>
    <dxf>
      <font>
        <b/>
        <color rgb="9B2C20"/>
      </font>
    </dxf>
    <dxf>
      <font>
        <color rgb="9B2C20"/>
      </font>
      <fill>
        <patternFill patternType="solid">
          <fgColor rgb="FCE2DF"/>
        </patternFill>
      </fill>
    </dxf>
    <dxf>
      <font>
        <b/>
        <color rgb="9B2C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 showGridLines="0" zoomScale="100" zoomScaleNormal="100"/>
  </sheetViews>
  <sheetFormatPr defaultRowHeight="15" outlineLevelRow="0" outlineLevelCol="0" x14ac:dyDescent="55"/>
  <cols>
    <col min="1" max="1" width="60" customWidth="1"/>
    <col min="2" max="3" width="34" customWidth="1"/>
  </cols>
  <sheetData>
    <row r="1" ht="35" customHeight="1" spans="1:3" x14ac:dyDescent="0.25">
      <c r="A1" s="1"/>
      <c r="B1" s="1"/>
      <c r="C1" s="1"/>
    </row>
    <row r="2" ht="30" customHeight="1" spans="1:3" x14ac:dyDescent="0.25">
      <c r="A2" s="2" t="s">
        <v>0</v>
      </c>
      <c r="B2" s="2"/>
      <c r="C2" s="2"/>
    </row>
    <row r="3" ht="28" customHeight="1" spans="1:3" x14ac:dyDescent="0.25">
      <c r="A3" s="3" t="s">
        <v>1</v>
      </c>
      <c r="B3" s="3"/>
      <c r="C3" s="3"/>
    </row>
    <row r="4" ht="26" customHeight="1" spans="1:3" x14ac:dyDescent="0.25">
      <c r="A4" s="3"/>
      <c r="B4" s="3"/>
      <c r="C4" s="3"/>
    </row>
    <row r="5" ht="35" customHeight="1" spans="1:3" x14ac:dyDescent="0.25">
      <c r="A5" s="1"/>
      <c r="B5" s="1"/>
      <c r="C5" s="1"/>
    </row>
    <row r="6" ht="48" customHeight="1" spans="1:3" x14ac:dyDescent="0.25">
      <c r="A6" s="4" t="s">
        <v>2</v>
      </c>
      <c r="B6" s="4" t="s">
        <v>3</v>
      </c>
      <c r="C6" s="4" t="s">
        <v>4</v>
      </c>
    </row>
    <row r="7" ht="35" customHeight="1" spans="1:3" x14ac:dyDescent="0.25">
      <c r="A7" s="1" t="s">
        <v>5</v>
      </c>
      <c r="B7" s="5">
        <f>COUNTA('Сопоставление'!$A$7:$A$26)</f>
        <v>3</v>
      </c>
      <c r="C7" s="5">
        <f>COUNTA('Сопоставление'!$A$7:$A$26)</f>
        <v>3</v>
      </c>
    </row>
    <row r="8" ht="35" customHeight="1" spans="1:3" x14ac:dyDescent="0.25">
      <c r="A8" s="1" t="s">
        <v>6</v>
      </c>
      <c r="B8" s="6">
        <f>IF(COUNT('Исходные A'!I8:I27)=0,"",SUM('Исходные A'!I8:I27))</f>
        <v>65000</v>
      </c>
      <c r="C8" s="6">
        <f>IF(COUNT('Исходные B'!I8:I27)=0,"",SUM('Исходные B'!I8:I27))</f>
        <v>43500</v>
      </c>
    </row>
    <row r="9" ht="35" customHeight="1" spans="1:3" x14ac:dyDescent="0.25">
      <c r="A9" s="1" t="s">
        <v>7</v>
      </c>
      <c r="B9" s="5">
        <f>IF(COUNTA('Сопоставление'!$A$7:$A$26)=0,"",COUNTA('Сопоставление'!$A$7:$A$26)-COUNTIF('Сопоставление'!$I$59:$I$78,"да"))</f>
        <v>1</v>
      </c>
      <c r="C9" s="5">
        <f>IF(COUNTA('Сопоставление'!$A$7:$A$26)=0,"",COUNTA('Сопоставление'!$A$7:$A$26)-COUNTIF('Сопоставление'!$I$59:$I$78,"да"))</f>
        <v>1</v>
      </c>
    </row>
    <row r="10" ht="35" customHeight="1" spans="1:3" x14ac:dyDescent="0.25">
      <c r="A10" s="1" t="s">
        <v>8</v>
      </c>
      <c r="B10" s="6">
        <f>IF(COUNTA('Сопоставление'!$A$7:$A$26)=0,"",SUM('Сопоставление'!J33:J52))</f>
        <v>65000</v>
      </c>
      <c r="C10" s="6">
        <f>IF(COUNTA('Сопоставление'!$A$7:$A$26)=0,"",SUM('Сопоставление'!K33:K52))</f>
        <v>48000</v>
      </c>
    </row>
    <row r="11" ht="35" customHeight="1" spans="1:3" x14ac:dyDescent="0.25">
      <c r="A11" s="7" t="s">
        <v>9</v>
      </c>
      <c r="B11" s="8" t="str">
        <f>IF(AND(B7&gt;0,B9=0,AND('Паспорт'!B8&lt;&gt;"",'Паспорт'!B11&lt;&gt;"",'Паспорт'!B23="да",'Паспорт'!B27="да",'Паспорт'!B22="Цены без НДС",ISNUMBER('Паспорт'!B20))),B10,"")</f>
        <v/>
      </c>
      <c r="C11" s="8" t="str">
        <f>IF(AND(C7&gt;0,C9=0,AND('Паспорт'!C8&lt;&gt;"",'Паспорт'!C11&lt;&gt;"",'Паспорт'!C23="да",'Паспорт'!C27="да",'Паспорт'!C22="Цены без НДС",ISNUMBER('Паспорт'!C20))),C10,"")</f>
        <v/>
      </c>
    </row>
    <row r="12" ht="54" customHeight="1" spans="1:3" x14ac:dyDescent="0.25">
      <c r="A12" s="1" t="s">
        <v>10</v>
      </c>
      <c r="B12" s="9" t="str">
        <f>IF(B7=0,"Нет заполненных строк",IF(ISNUMBER(B11),"Сопоставимый итог подтверждён","Сопоставимый итог не определён"))</f>
        <v>Сопоставимый итог не определён</v>
      </c>
      <c r="C12" s="9" t="str">
        <f>IF(C7=0,"Нет заполненных строк",IF(ISNUMBER(C11),"Сопоставимый итог подтверждён","Сопоставимый итог не определён"))</f>
        <v>Сопоставимый итог не определён</v>
      </c>
    </row>
    <row r="13" ht="35" customHeight="1" spans="1:3" x14ac:dyDescent="0.25">
      <c r="A13" s="1"/>
      <c r="B13" s="1"/>
      <c r="C13" s="1"/>
    </row>
    <row r="14" ht="35" customHeight="1" spans="1:3" x14ac:dyDescent="0.25">
      <c r="A14" s="1" t="s">
        <v>11</v>
      </c>
      <c r="B14" s="5">
        <f>IF(COUNTA('Сопоставление'!$A$7:$A$26)=0,"",COUNTA('Сопоставление'!$A$7:$A$26)-COUNTIF('Сопоставление'!$J$59:$J$78,"да"))</f>
        <v>0</v>
      </c>
      <c r="C14" s="5">
        <f>IF(COUNTA('Сопоставление'!$A$7:$A$26)=0,"",COUNTA('Сопоставление'!$A$7:$A$26)-COUNTIF('Сопоставление'!$J$59:$J$78,"да"))</f>
        <v>0</v>
      </c>
    </row>
    <row r="15" ht="35" customHeight="1" spans="1:3" x14ac:dyDescent="0.25">
      <c r="A15" s="1" t="s">
        <v>12</v>
      </c>
      <c r="B15" s="6">
        <f>IF(COUNTA('Сопоставление'!$A$7:$A$26)=0,"",SUM('Сопоставление'!J33:J52))</f>
        <v>65000</v>
      </c>
      <c r="C15" s="6">
        <f>IF(COUNTA('Сопоставление'!$A$7:$A$26)=0,"",SUM('Сопоставление'!L33:L52))</f>
        <v>78000</v>
      </c>
    </row>
    <row r="16" ht="35" customHeight="1" spans="1:3" x14ac:dyDescent="0.25">
      <c r="A16" s="7" t="s">
        <v>13</v>
      </c>
      <c r="B16" s="8">
        <f>IF(AND(B7&gt;0,B14=0,AND('Паспорт'!B8&lt;&gt;"",'Паспорт'!B11&lt;&gt;"",'Паспорт'!B23="да",'Паспорт'!B27="да",'Паспорт'!B22="Цены без НДС",ISNUMBER('Паспорт'!B20))),B15,"")</f>
        <v>65000</v>
      </c>
      <c r="C16" s="8">
        <f>IF(AND(C7&gt;0,C14=0,AND('Паспорт'!C8&lt;&gt;"",'Паспорт'!C11&lt;&gt;"",'Паспорт'!C23="да",'Паспорт'!C27="да",'Паспорт'!C22="Цены без НДС",ISNUMBER('Паспорт'!C20))),C15,"")</f>
        <v>78000</v>
      </c>
    </row>
    <row r="17" ht="54" customHeight="1" spans="1:3" x14ac:dyDescent="0.25">
      <c r="A17" s="1" t="s">
        <v>14</v>
      </c>
      <c r="B17" s="9" t="str">
        <f>IF(B7=0,"Нет заполненных строк",IF(ISNUMBER(B16),"Сопоставимый итог подтверждён","Сопоставимый итог не определён"))</f>
        <v>Сопоставимый итог подтверждён</v>
      </c>
      <c r="C17" s="9" t="str">
        <f>IF(C7=0,"Нет заполненных строк",IF(ISNUMBER(C16),"Сопоставимый итог подтверждён","Сопоставимый итог не определён"))</f>
        <v>Сопоставимый итог подтверждён</v>
      </c>
    </row>
    <row r="18" ht="35" customHeight="1" spans="1:3" x14ac:dyDescent="0.25">
      <c r="A18" s="1" t="s">
        <v>15</v>
      </c>
      <c r="B18" s="1"/>
      <c r="C18" s="6">
        <f>IF(AND(ISNUMBER(B16),ISNUMBER(C16)),C16-B16,"")</f>
        <v>13000</v>
      </c>
    </row>
    <row r="19" ht="35" customHeight="1" spans="1:3" x14ac:dyDescent="0.25">
      <c r="A19" s="1" t="s">
        <v>16</v>
      </c>
      <c r="B19" s="1"/>
      <c r="C19" s="10">
        <f>IF(AND(ISNUMBER(C18),B16&lt;&gt;0),C18/B16,"")</f>
        <v>0.2</v>
      </c>
    </row>
    <row r="20" ht="35" customHeight="1" spans="1:3" x14ac:dyDescent="0.25">
      <c r="A20" s="1" t="s">
        <v>17</v>
      </c>
      <c r="B20" s="10">
        <f>IF(ISNUMBER('Паспорт'!B20),'Паспорт'!B20,"")</f>
        <v>0.22</v>
      </c>
      <c r="C20" s="10">
        <f>IF(ISNUMBER('Паспорт'!C20),'Паспорт'!C20,"")</f>
        <v>0.22</v>
      </c>
    </row>
    <row r="21" ht="35" customHeight="1" spans="1:3" x14ac:dyDescent="0.25">
      <c r="A21" s="1" t="s">
        <v>18</v>
      </c>
      <c r="B21" s="6">
        <f>IF(AND(ISNUMBER(B16),ISNUMBER(B20)),B16*B20,"")</f>
        <v>14300</v>
      </c>
      <c r="C21" s="6">
        <f>IF(AND(ISNUMBER(C16),ISNUMBER(C20)),C16*C20,"")</f>
        <v>17160</v>
      </c>
    </row>
    <row r="22" ht="35" customHeight="1" spans="1:3" x14ac:dyDescent="0.25">
      <c r="A22" s="7" t="s">
        <v>19</v>
      </c>
      <c r="B22" s="8">
        <f>IF(AND(ISNUMBER(B16),ISNUMBER(B21)),B16+B21,"")</f>
        <v>79300</v>
      </c>
      <c r="C22" s="8">
        <f>IF(AND(ISNUMBER(C16),ISNUMBER(C21)),C16+C21,"")</f>
        <v>95160</v>
      </c>
    </row>
    <row r="23" ht="35" customHeight="1" spans="1:3" x14ac:dyDescent="0.25">
      <c r="A23" s="1"/>
      <c r="B23" s="1"/>
      <c r="C23" s="1"/>
    </row>
    <row r="24" ht="54" customHeight="1" spans="1:3" x14ac:dyDescent="0.25">
      <c r="A24" s="1" t="s">
        <v>20</v>
      </c>
      <c r="B24" s="9" t="str">
        <f>IF('Паспорт'!B21="","",'Паспорт'!B21)</f>
        <v>НР и прибыль входят в цены. Доставка отдельной строкой.</v>
      </c>
      <c r="C24" s="9" t="str">
        <f>IF('Паспорт'!C21="","",'Паспорт'!C21)</f>
        <v>НР и прибыль входят в цены. Доставка отдельной строкой.</v>
      </c>
    </row>
    <row r="25" ht="35" customHeight="1" spans="1:3" x14ac:dyDescent="0.25">
      <c r="A25" s="1" t="s">
        <v>21</v>
      </c>
      <c r="B25" s="9" t="str">
        <f>IF('Паспорт'!B22="","",'Паспорт'!B22)</f>
        <v>Цены без НДС</v>
      </c>
      <c r="C25" s="9" t="str">
        <f>IF('Паспорт'!C22="","",'Паспорт'!C22)</f>
        <v>Цены без НДС</v>
      </c>
    </row>
    <row r="26" ht="35" customHeight="1" spans="1:3" x14ac:dyDescent="0.25">
      <c r="A26" s="1" t="s">
        <v>22</v>
      </c>
      <c r="B26" s="9" t="str">
        <f>IF(AND('Паспорт'!B23="да",'Паспорт'!B27="да"),"да","нет")</f>
        <v>да</v>
      </c>
      <c r="C26" s="9" t="str">
        <f>IF(AND('Паспорт'!C23="да",'Паспорт'!C27="да"),"да","нет")</f>
        <v>да</v>
      </c>
    </row>
    <row r="27" ht="35" customHeight="1" spans="1:3" x14ac:dyDescent="0.25">
      <c r="A27" s="1"/>
      <c r="B27" s="1"/>
      <c r="C27" s="1"/>
    </row>
    <row r="28" ht="55" customHeight="1" spans="1:3" x14ac:dyDescent="0.25">
      <c r="A28" s="1" t="s">
        <v>23</v>
      </c>
      <c r="B28" s="1"/>
      <c r="C28" s="1"/>
    </row>
  </sheetData>
  <sheetProtection sheet="1" sort="0" autoFilter="0"/>
  <mergeCells count="3">
    <mergeCell ref="A2:C2"/>
    <mergeCell ref="A3:C4"/>
    <mergeCell ref="A28:C28"/>
  </mergeCell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 showGridLines="0" zoomScale="100" zoomScaleNormal="100"/>
  </sheetViews>
  <sheetFormatPr defaultRowHeight="15" outlineLevelRow="0" outlineLevelCol="0" x14ac:dyDescent="55"/>
  <cols>
    <col min="1" max="1" width="38" customWidth="1"/>
    <col min="2" max="3" width="54" customWidth="1"/>
  </cols>
  <sheetData>
    <row r="1" ht="35" customHeight="1" spans="1:3" x14ac:dyDescent="0.25">
      <c r="A1" s="1"/>
      <c r="B1" s="1"/>
      <c r="C1" s="1"/>
    </row>
    <row r="2" ht="30" customHeight="1" spans="1:3" x14ac:dyDescent="0.25">
      <c r="A2" s="2" t="s">
        <v>24</v>
      </c>
      <c r="B2" s="2"/>
      <c r="C2" s="2"/>
    </row>
    <row r="3" ht="28" customHeight="1" spans="1:3" x14ac:dyDescent="0.25">
      <c r="A3" s="3" t="s">
        <v>25</v>
      </c>
      <c r="B3" s="3"/>
      <c r="C3" s="3"/>
    </row>
    <row r="4" ht="26" customHeight="1" spans="1:3" x14ac:dyDescent="0.25">
      <c r="A4" s="3"/>
      <c r="B4" s="3"/>
      <c r="C4" s="3"/>
    </row>
    <row r="5" ht="35" customHeight="1" spans="1:3" x14ac:dyDescent="0.25">
      <c r="A5" s="1"/>
      <c r="B5" s="1"/>
      <c r="C5" s="1"/>
    </row>
    <row r="6" ht="48" customHeight="1" spans="1:3" x14ac:dyDescent="0.25">
      <c r="A6" s="4" t="s">
        <v>26</v>
      </c>
      <c r="B6" s="4" t="s">
        <v>3</v>
      </c>
      <c r="C6" s="4" t="s">
        <v>4</v>
      </c>
    </row>
    <row r="7" ht="35" customHeight="1" spans="1:3" x14ac:dyDescent="0.25">
      <c r="A7" s="1" t="s">
        <v>27</v>
      </c>
      <c r="B7" s="11" t="s">
        <v>28</v>
      </c>
      <c r="C7" s="11" t="s">
        <v>28</v>
      </c>
    </row>
    <row r="8" ht="35" customHeight="1" spans="1:3" x14ac:dyDescent="0.25">
      <c r="A8" s="1" t="s">
        <v>29</v>
      </c>
      <c r="B8" s="11" t="s">
        <v>30</v>
      </c>
      <c r="C8" s="11" t="s">
        <v>31</v>
      </c>
    </row>
    <row r="9" ht="35" customHeight="1" spans="1:3" x14ac:dyDescent="0.25">
      <c r="A9" s="1" t="s">
        <v>32</v>
      </c>
      <c r="B9" s="11" t="s">
        <v>33</v>
      </c>
      <c r="C9" s="11" t="s">
        <v>34</v>
      </c>
    </row>
    <row r="10" ht="35" customHeight="1" spans="1:3" x14ac:dyDescent="0.25">
      <c r="A10" s="1" t="s">
        <v>35</v>
      </c>
      <c r="B10" s="12">
        <v>46302</v>
      </c>
      <c r="C10" s="12">
        <v>46302</v>
      </c>
    </row>
    <row r="11" ht="35" customHeight="1" spans="1:3" x14ac:dyDescent="0.25">
      <c r="A11" s="1" t="s">
        <v>36</v>
      </c>
      <c r="B11" s="11" t="s">
        <v>37</v>
      </c>
      <c r="C11" s="11" t="s">
        <v>37</v>
      </c>
    </row>
    <row r="12" ht="35" customHeight="1" spans="1:3" x14ac:dyDescent="0.25">
      <c r="A12" s="1" t="s">
        <v>38</v>
      </c>
      <c r="B12" s="11" t="s">
        <v>33</v>
      </c>
      <c r="C12" s="11" t="s">
        <v>33</v>
      </c>
    </row>
    <row r="13" ht="58" customHeight="1" spans="1:3" x14ac:dyDescent="0.25">
      <c r="A13" s="1" t="s">
        <v>39</v>
      </c>
      <c r="B13" s="11" t="s">
        <v>40</v>
      </c>
      <c r="C13" s="11" t="s">
        <v>40</v>
      </c>
    </row>
    <row r="14" ht="35" customHeight="1" spans="1:3" x14ac:dyDescent="0.25">
      <c r="A14" s="1" t="s">
        <v>41</v>
      </c>
      <c r="B14" s="11" t="s">
        <v>42</v>
      </c>
      <c r="C14" s="11" t="s">
        <v>42</v>
      </c>
    </row>
    <row r="15" ht="35" customHeight="1" spans="1:3" x14ac:dyDescent="0.25">
      <c r="A15" s="1" t="s">
        <v>43</v>
      </c>
      <c r="B15" s="11" t="s">
        <v>44</v>
      </c>
      <c r="C15" s="11" t="s">
        <v>44</v>
      </c>
    </row>
    <row r="16" ht="35" customHeight="1" spans="1:3" x14ac:dyDescent="0.25">
      <c r="A16" s="1" t="s">
        <v>45</v>
      </c>
      <c r="B16" s="11" t="s">
        <v>46</v>
      </c>
      <c r="C16" s="11" t="s">
        <v>46</v>
      </c>
    </row>
    <row r="17" ht="35" customHeight="1" spans="1:3" x14ac:dyDescent="0.25">
      <c r="A17" s="1" t="s">
        <v>47</v>
      </c>
      <c r="B17" s="11" t="s">
        <v>48</v>
      </c>
      <c r="C17" s="11" t="s">
        <v>48</v>
      </c>
    </row>
    <row r="18" ht="35" customHeight="1" spans="1:3" x14ac:dyDescent="0.25">
      <c r="A18" s="1" t="s">
        <v>49</v>
      </c>
      <c r="B18" s="11" t="s">
        <v>44</v>
      </c>
      <c r="C18" s="11" t="s">
        <v>44</v>
      </c>
    </row>
    <row r="19" ht="35" customHeight="1" spans="1:3" x14ac:dyDescent="0.25">
      <c r="A19" s="1" t="s">
        <v>50</v>
      </c>
      <c r="B19" s="11" t="s">
        <v>51</v>
      </c>
      <c r="C19" s="11" t="s">
        <v>51</v>
      </c>
    </row>
    <row r="20" ht="35" customHeight="1" spans="1:3" x14ac:dyDescent="0.25">
      <c r="A20" s="1" t="s">
        <v>17</v>
      </c>
      <c r="B20" s="13">
        <v>0.22</v>
      </c>
      <c r="C20" s="13">
        <v>0.22</v>
      </c>
    </row>
    <row r="21" ht="54" customHeight="1" spans="1:3" x14ac:dyDescent="0.25">
      <c r="A21" s="1" t="s">
        <v>20</v>
      </c>
      <c r="B21" s="11" t="s">
        <v>52</v>
      </c>
      <c r="C21" s="11" t="s">
        <v>52</v>
      </c>
    </row>
    <row r="22" ht="35" customHeight="1" spans="1:3" x14ac:dyDescent="0.25">
      <c r="A22" s="1" t="s">
        <v>21</v>
      </c>
      <c r="B22" s="11" t="s">
        <v>53</v>
      </c>
      <c r="C22" s="11" t="s">
        <v>53</v>
      </c>
    </row>
    <row r="23" ht="35" customHeight="1" spans="1:3" x14ac:dyDescent="0.25">
      <c r="A23" s="1" t="s">
        <v>54</v>
      </c>
      <c r="B23" s="11" t="s">
        <v>55</v>
      </c>
      <c r="C23" s="11" t="s">
        <v>55</v>
      </c>
    </row>
    <row r="24" ht="35" customHeight="1" spans="1:3" x14ac:dyDescent="0.25">
      <c r="A24" s="1" t="s">
        <v>56</v>
      </c>
      <c r="B24" s="12">
        <v>46302</v>
      </c>
      <c r="C24" s="12">
        <v>46302</v>
      </c>
    </row>
    <row r="25" ht="35" customHeight="1" spans="1:3" x14ac:dyDescent="0.25">
      <c r="A25" s="1" t="s">
        <v>57</v>
      </c>
      <c r="B25" s="11" t="s">
        <v>58</v>
      </c>
      <c r="C25" s="11" t="s">
        <v>58</v>
      </c>
    </row>
    <row r="26" ht="35" customHeight="1" spans="1:3" x14ac:dyDescent="0.25">
      <c r="A26" s="1" t="s">
        <v>59</v>
      </c>
      <c r="B26" s="11" t="s">
        <v>60</v>
      </c>
      <c r="C26" s="11" t="s">
        <v>60</v>
      </c>
    </row>
    <row r="27" ht="35" customHeight="1" spans="1:3" x14ac:dyDescent="0.25">
      <c r="A27" s="1" t="s">
        <v>61</v>
      </c>
      <c r="B27" s="11" t="s">
        <v>55</v>
      </c>
      <c r="C27" s="11" t="s">
        <v>55</v>
      </c>
    </row>
    <row r="28" ht="56" customHeight="1" spans="1:3" x14ac:dyDescent="0.25">
      <c r="A28" s="1" t="s">
        <v>62</v>
      </c>
      <c r="B28" s="11" t="s">
        <v>63</v>
      </c>
      <c r="C28" s="11" t="s">
        <v>63</v>
      </c>
    </row>
    <row r="29" ht="35" customHeight="1" spans="1:3" x14ac:dyDescent="0.25">
      <c r="A29" s="1"/>
      <c r="B29" s="1"/>
      <c r="C29" s="1"/>
    </row>
    <row r="30" ht="35" customHeight="1" spans="1:3" x14ac:dyDescent="0.25">
      <c r="A30" s="1" t="s">
        <v>64</v>
      </c>
      <c r="B30" s="1"/>
      <c r="C30" s="1"/>
    </row>
    <row r="31" ht="35" customHeight="1" spans="1:3" x14ac:dyDescent="0.25">
      <c r="A31" s="1"/>
      <c r="B31" s="1"/>
      <c r="C31" s="1"/>
    </row>
  </sheetData>
  <sheetProtection sheet="1" sort="0" autoFilter="0"/>
  <mergeCells count="3">
    <mergeCell ref="A2:C2"/>
    <mergeCell ref="A3:C4"/>
    <mergeCell ref="A30:C31"/>
  </mergeCells>
  <dataValidations count="3">
    <dataValidation type="decimal" allowBlank="1" sqref="B20:C20">
      <formula1>0</formula1>
      <formula2>1</formula2>
    </dataValidation>
    <dataValidation type="list" allowBlank="1" showErrorMessage="1" errorStyle="stop" errorTitle="Проверьте значение" error="Выберите значение из списка." sqref="B23:C23">
      <formula1>"да,нет"</formula1>
    </dataValidation>
    <dataValidation type="list" allowBlank="1" showErrorMessage="1" errorStyle="stop" errorTitle="Проверьте значение" error="Выберите значение из списка." sqref="B27:C27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2" width="15" customWidth="1"/>
    <col min="3" max="3" width="35" customWidth="1"/>
    <col min="4" max="5" width="18" customWidth="1"/>
    <col min="6" max="6" width="38" customWidth="1"/>
    <col min="7" max="7" width="14" customWidth="1"/>
    <col min="8" max="10" width="17" customWidth="1"/>
    <col min="11" max="11" width="16" customWidth="1"/>
    <col min="12" max="12" width="27" customWidth="1"/>
    <col min="13" max="13" width="19" customWidth="1"/>
    <col min="14" max="14" width="34" customWidth="1"/>
    <col min="15" max="15" width="28" customWidth="1"/>
  </cols>
  <sheetData>
    <row r="1" ht="35" customHeight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 x14ac:dyDescent="0.25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6" customHeight="1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35" customHeight="1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48" customHeight="1" spans="1:14" x14ac:dyDescent="0.25">
      <c r="A6" s="4" t="s">
        <v>67</v>
      </c>
      <c r="B6" s="4" t="s">
        <v>68</v>
      </c>
      <c r="C6" s="4" t="s">
        <v>69</v>
      </c>
      <c r="D6" s="4" t="s">
        <v>70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</row>
    <row r="7" ht="35" customHeight="1" spans="1:15" x14ac:dyDescent="0.25">
      <c r="A7" s="11" t="s">
        <v>81</v>
      </c>
      <c r="B7" s="11" t="s">
        <v>82</v>
      </c>
      <c r="C7" s="11" t="s">
        <v>83</v>
      </c>
      <c r="D7" s="11" t="s">
        <v>84</v>
      </c>
      <c r="E7" s="11" t="s">
        <v>85</v>
      </c>
      <c r="F7" s="11" t="s">
        <v>86</v>
      </c>
      <c r="G7" s="11" t="s">
        <v>87</v>
      </c>
      <c r="H7" s="14">
        <v>100</v>
      </c>
      <c r="I7" s="14">
        <v>100</v>
      </c>
      <c r="J7" s="14">
        <v>1</v>
      </c>
      <c r="K7" s="14"/>
      <c r="L7" s="11" t="s">
        <v>44</v>
      </c>
      <c r="M7" s="11" t="s">
        <v>55</v>
      </c>
      <c r="N7" s="9" t="str">
        <f>IF(A7="","",IF(OR(D7="",E7=""),"Нет ID исходной строки",IF(OR(COUNTIF($A$7:$A$26,A7)&gt;1,COUNTIF($D$7:$D$26,D7)&gt;1,COUNTIF($E$7:$E$26,E7)&gt;1),"Повтор ID: риск двойного учёта",IF(AND(COUNTIF('Исходные A'!$A$8:$A$27,D7)=1,COUNTIF('Исходные B'!$A$8:$A$27,E7)=1),"да","ID не найден или повторён в исходнике"))))</f>
        <v>да</v>
      </c>
      <c r="O7" s="1"/>
    </row>
    <row r="8" ht="35" customHeight="1" spans="1:15" x14ac:dyDescent="0.25">
      <c r="A8" s="11" t="s">
        <v>88</v>
      </c>
      <c r="B8" s="11" t="s">
        <v>89</v>
      </c>
      <c r="C8" s="11" t="s">
        <v>90</v>
      </c>
      <c r="D8" s="11" t="s">
        <v>91</v>
      </c>
      <c r="E8" s="11" t="s">
        <v>92</v>
      </c>
      <c r="F8" s="11" t="s">
        <v>86</v>
      </c>
      <c r="G8" s="11" t="s">
        <v>87</v>
      </c>
      <c r="H8" s="14">
        <v>100</v>
      </c>
      <c r="I8" s="14">
        <v>100</v>
      </c>
      <c r="J8" s="14">
        <v>1</v>
      </c>
      <c r="K8" s="14">
        <v>2</v>
      </c>
      <c r="L8" s="11" t="s">
        <v>93</v>
      </c>
      <c r="M8" s="11" t="s">
        <v>55</v>
      </c>
      <c r="N8" s="9" t="str">
        <f>IF(A8="","",IF(OR(D8="",E8=""),"Нет ID исходной строки",IF(OR(COUNTIF($A$7:$A$26,A8)&gt;1,COUNTIF($D$7:$D$26,D8)&gt;1,COUNTIF($E$7:$E$26,E8)&gt;1),"Повтор ID: риск двойного учёта",IF(AND(COUNTIF('Исходные A'!$A$8:$A$27,D8)=1,COUNTIF('Исходные B'!$A$8:$A$27,E8)=1),"да","ID не найден или повторён в исходнике"))))</f>
        <v>да</v>
      </c>
      <c r="O8" s="1"/>
    </row>
    <row r="9" ht="35" customHeight="1" spans="1:15" x14ac:dyDescent="0.25">
      <c r="A9" s="11" t="s">
        <v>94</v>
      </c>
      <c r="B9" s="11" t="s">
        <v>95</v>
      </c>
      <c r="C9" s="11" t="s">
        <v>96</v>
      </c>
      <c r="D9" s="11" t="s">
        <v>97</v>
      </c>
      <c r="E9" s="11" t="s">
        <v>98</v>
      </c>
      <c r="F9" s="11" t="s">
        <v>86</v>
      </c>
      <c r="G9" s="11" t="s">
        <v>99</v>
      </c>
      <c r="H9" s="14">
        <v>1</v>
      </c>
      <c r="I9" s="14">
        <v>1</v>
      </c>
      <c r="J9" s="14">
        <v>1</v>
      </c>
      <c r="K9" s="14"/>
      <c r="L9" s="11" t="s">
        <v>44</v>
      </c>
      <c r="M9" s="11" t="s">
        <v>55</v>
      </c>
      <c r="N9" s="9" t="str">
        <f>IF(A9="","",IF(OR(D9="",E9=""),"Нет ID исходной строки",IF(OR(COUNTIF($A$7:$A$26,A9)&gt;1,COUNTIF($D$7:$D$26,D9)&gt;1,COUNTIF($E$7:$E$26,E9)&gt;1),"Повтор ID: риск двойного учёта",IF(AND(COUNTIF('Исходные A'!$A$8:$A$27,D9)=1,COUNTIF('Исходные B'!$A$8:$A$27,E9)=1),"да","ID не найден или повторён в исходнике"))))</f>
        <v>да</v>
      </c>
      <c r="O9" s="1"/>
    </row>
    <row r="10" ht="35" customHeight="1" spans="1:15" x14ac:dyDescent="0.25">
      <c r="A10" s="11"/>
      <c r="B10" s="11"/>
      <c r="C10" s="11"/>
      <c r="D10" s="11"/>
      <c r="E10" s="11"/>
      <c r="F10" s="11"/>
      <c r="G10" s="11"/>
      <c r="H10" s="14"/>
      <c r="I10" s="14"/>
      <c r="J10" s="14"/>
      <c r="K10" s="14"/>
      <c r="L10" s="11"/>
      <c r="M10" s="11"/>
      <c r="N10" s="9" t="str">
        <f>IF(A10="","",IF(OR(D10="",E10=""),"Нет ID исходной строки",IF(OR(COUNTIF($A$7:$A$26,A10)&gt;1,COUNTIF($D$7:$D$26,D10)&gt;1,COUNTIF($E$7:$E$26,E10)&gt;1),"Повтор ID: риск двойного учёта",IF(AND(COUNTIF('Исходные A'!$A$8:$A$27,D10)=1,COUNTIF('Исходные B'!$A$8:$A$27,E10)=1),"да","ID не найден или повторён в исходнике"))))</f>
        <v/>
      </c>
      <c r="O10" s="1"/>
    </row>
    <row r="11" ht="35" customHeight="1" spans="1:15" x14ac:dyDescent="0.25">
      <c r="A11" s="11"/>
      <c r="B11" s="11"/>
      <c r="C11" s="11"/>
      <c r="D11" s="11"/>
      <c r="E11" s="11"/>
      <c r="F11" s="11"/>
      <c r="G11" s="11"/>
      <c r="H11" s="14"/>
      <c r="I11" s="14"/>
      <c r="J11" s="14"/>
      <c r="K11" s="14"/>
      <c r="L11" s="11"/>
      <c r="M11" s="11"/>
      <c r="N11" s="9" t="str">
        <f>IF(A11="","",IF(OR(D11="",E11=""),"Нет ID исходной строки",IF(OR(COUNTIF($A$7:$A$26,A11)&gt;1,COUNTIF($D$7:$D$26,D11)&gt;1,COUNTIF($E$7:$E$26,E11)&gt;1),"Повтор ID: риск двойного учёта",IF(AND(COUNTIF('Исходные A'!$A$8:$A$27,D11)=1,COUNTIF('Исходные B'!$A$8:$A$27,E11)=1),"да","ID не найден или повторён в исходнике"))))</f>
        <v/>
      </c>
      <c r="O11" s="1"/>
    </row>
    <row r="12" ht="35" customHeight="1" spans="1:15" x14ac:dyDescent="0.25">
      <c r="A12" s="11"/>
      <c r="B12" s="11"/>
      <c r="C12" s="11"/>
      <c r="D12" s="11"/>
      <c r="E12" s="11"/>
      <c r="F12" s="11"/>
      <c r="G12" s="11"/>
      <c r="H12" s="14"/>
      <c r="I12" s="14"/>
      <c r="J12" s="14"/>
      <c r="K12" s="14"/>
      <c r="L12" s="11"/>
      <c r="M12" s="11"/>
      <c r="N12" s="9" t="str">
        <f>IF(A12="","",IF(OR(D12="",E12=""),"Нет ID исходной строки",IF(OR(COUNTIF($A$7:$A$26,A12)&gt;1,COUNTIF($D$7:$D$26,D12)&gt;1,COUNTIF($E$7:$E$26,E12)&gt;1),"Повтор ID: риск двойного учёта",IF(AND(COUNTIF('Исходные A'!$A$8:$A$27,D12)=1,COUNTIF('Исходные B'!$A$8:$A$27,E12)=1),"да","ID не найден или повторён в исходнике"))))</f>
        <v/>
      </c>
      <c r="O12" s="1"/>
    </row>
    <row r="13" ht="35" customHeight="1" spans="1:15" x14ac:dyDescent="0.25">
      <c r="A13" s="11"/>
      <c r="B13" s="11"/>
      <c r="C13" s="11"/>
      <c r="D13" s="11"/>
      <c r="E13" s="11"/>
      <c r="F13" s="11"/>
      <c r="G13" s="11"/>
      <c r="H13" s="14"/>
      <c r="I13" s="14"/>
      <c r="J13" s="14"/>
      <c r="K13" s="14"/>
      <c r="L13" s="11"/>
      <c r="M13" s="11"/>
      <c r="N13" s="9" t="str">
        <f>IF(A13="","",IF(OR(D13="",E13=""),"Нет ID исходной строки",IF(OR(COUNTIF($A$7:$A$26,A13)&gt;1,COUNTIF($D$7:$D$26,D13)&gt;1,COUNTIF($E$7:$E$26,E13)&gt;1),"Повтор ID: риск двойного учёта",IF(AND(COUNTIF('Исходные A'!$A$8:$A$27,D13)=1,COUNTIF('Исходные B'!$A$8:$A$27,E13)=1),"да","ID не найден или повторён в исходнике"))))</f>
        <v/>
      </c>
      <c r="O13" s="1"/>
    </row>
    <row r="14" ht="35" customHeight="1" spans="1:15" x14ac:dyDescent="0.25">
      <c r="A14" s="11"/>
      <c r="B14" s="11"/>
      <c r="C14" s="11"/>
      <c r="D14" s="11"/>
      <c r="E14" s="11"/>
      <c r="F14" s="11"/>
      <c r="G14" s="11"/>
      <c r="H14" s="14"/>
      <c r="I14" s="14"/>
      <c r="J14" s="14"/>
      <c r="K14" s="14"/>
      <c r="L14" s="11"/>
      <c r="M14" s="11"/>
      <c r="N14" s="9" t="str">
        <f>IF(A14="","",IF(OR(D14="",E14=""),"Нет ID исходной строки",IF(OR(COUNTIF($A$7:$A$26,A14)&gt;1,COUNTIF($D$7:$D$26,D14)&gt;1,COUNTIF($E$7:$E$26,E14)&gt;1),"Повтор ID: риск двойного учёта",IF(AND(COUNTIF('Исходные A'!$A$8:$A$27,D14)=1,COUNTIF('Исходные B'!$A$8:$A$27,E14)=1),"да","ID не найден или повторён в исходнике"))))</f>
        <v/>
      </c>
      <c r="O14" s="1"/>
    </row>
    <row r="15" ht="35" customHeight="1" spans="1:15" x14ac:dyDescent="0.25">
      <c r="A15" s="11"/>
      <c r="B15" s="11"/>
      <c r="C15" s="11"/>
      <c r="D15" s="11"/>
      <c r="E15" s="11"/>
      <c r="F15" s="11"/>
      <c r="G15" s="11"/>
      <c r="H15" s="14"/>
      <c r="I15" s="14"/>
      <c r="J15" s="14"/>
      <c r="K15" s="14"/>
      <c r="L15" s="11"/>
      <c r="M15" s="11"/>
      <c r="N15" s="9" t="str">
        <f>IF(A15="","",IF(OR(D15="",E15=""),"Нет ID исходной строки",IF(OR(COUNTIF($A$7:$A$26,A15)&gt;1,COUNTIF($D$7:$D$26,D15)&gt;1,COUNTIF($E$7:$E$26,E15)&gt;1),"Повтор ID: риск двойного учёта",IF(AND(COUNTIF('Исходные A'!$A$8:$A$27,D15)=1,COUNTIF('Исходные B'!$A$8:$A$27,E15)=1),"да","ID не найден или повторён в исходнике"))))</f>
        <v/>
      </c>
      <c r="O15" s="1"/>
    </row>
    <row r="16" ht="35" customHeight="1" spans="1:15" x14ac:dyDescent="0.25">
      <c r="A16" s="11"/>
      <c r="B16" s="11"/>
      <c r="C16" s="11"/>
      <c r="D16" s="11"/>
      <c r="E16" s="11"/>
      <c r="F16" s="11"/>
      <c r="G16" s="11"/>
      <c r="H16" s="14"/>
      <c r="I16" s="14"/>
      <c r="J16" s="14"/>
      <c r="K16" s="14"/>
      <c r="L16" s="11"/>
      <c r="M16" s="11"/>
      <c r="N16" s="9" t="str">
        <f>IF(A16="","",IF(OR(D16="",E16=""),"Нет ID исходной строки",IF(OR(COUNTIF($A$7:$A$26,A16)&gt;1,COUNTIF($D$7:$D$26,D16)&gt;1,COUNTIF($E$7:$E$26,E16)&gt;1),"Повтор ID: риск двойного учёта",IF(AND(COUNTIF('Исходные A'!$A$8:$A$27,D16)=1,COUNTIF('Исходные B'!$A$8:$A$27,E16)=1),"да","ID не найден или повторён в исходнике"))))</f>
        <v/>
      </c>
      <c r="O16" s="1"/>
    </row>
    <row r="17" ht="35" customHeight="1" spans="1:15" x14ac:dyDescent="0.25">
      <c r="A17" s="11"/>
      <c r="B17" s="11"/>
      <c r="C17" s="11"/>
      <c r="D17" s="11"/>
      <c r="E17" s="11"/>
      <c r="F17" s="11"/>
      <c r="G17" s="11"/>
      <c r="H17" s="14"/>
      <c r="I17" s="14"/>
      <c r="J17" s="14"/>
      <c r="K17" s="14"/>
      <c r="L17" s="11"/>
      <c r="M17" s="11"/>
      <c r="N17" s="9" t="str">
        <f>IF(A17="","",IF(OR(D17="",E17=""),"Нет ID исходной строки",IF(OR(COUNTIF($A$7:$A$26,A17)&gt;1,COUNTIF($D$7:$D$26,D17)&gt;1,COUNTIF($E$7:$E$26,E17)&gt;1),"Повтор ID: риск двойного учёта",IF(AND(COUNTIF('Исходные A'!$A$8:$A$27,D17)=1,COUNTIF('Исходные B'!$A$8:$A$27,E17)=1),"да","ID не найден или повторён в исходнике"))))</f>
        <v/>
      </c>
      <c r="O17" s="1"/>
    </row>
    <row r="18" ht="35" customHeight="1" spans="1:15" x14ac:dyDescent="0.25">
      <c r="A18" s="11"/>
      <c r="B18" s="11"/>
      <c r="C18" s="11"/>
      <c r="D18" s="11"/>
      <c r="E18" s="11"/>
      <c r="F18" s="11"/>
      <c r="G18" s="11"/>
      <c r="H18" s="14"/>
      <c r="I18" s="14"/>
      <c r="J18" s="14"/>
      <c r="K18" s="14"/>
      <c r="L18" s="11"/>
      <c r="M18" s="11"/>
      <c r="N18" s="9" t="str">
        <f>IF(A18="","",IF(OR(D18="",E18=""),"Нет ID исходной строки",IF(OR(COUNTIF($A$7:$A$26,A18)&gt;1,COUNTIF($D$7:$D$26,D18)&gt;1,COUNTIF($E$7:$E$26,E18)&gt;1),"Повтор ID: риск двойного учёта",IF(AND(COUNTIF('Исходные A'!$A$8:$A$27,D18)=1,COUNTIF('Исходные B'!$A$8:$A$27,E18)=1),"да","ID не найден или повторён в исходнике"))))</f>
        <v/>
      </c>
      <c r="O18" s="1"/>
    </row>
    <row r="19" ht="35" customHeight="1" spans="1:15" x14ac:dyDescent="0.25">
      <c r="A19" s="11"/>
      <c r="B19" s="11"/>
      <c r="C19" s="11"/>
      <c r="D19" s="11"/>
      <c r="E19" s="11"/>
      <c r="F19" s="11"/>
      <c r="G19" s="11"/>
      <c r="H19" s="14"/>
      <c r="I19" s="14"/>
      <c r="J19" s="14"/>
      <c r="K19" s="14"/>
      <c r="L19" s="11"/>
      <c r="M19" s="11"/>
      <c r="N19" s="9" t="str">
        <f>IF(A19="","",IF(OR(D19="",E19=""),"Нет ID исходной строки",IF(OR(COUNTIF($A$7:$A$26,A19)&gt;1,COUNTIF($D$7:$D$26,D19)&gt;1,COUNTIF($E$7:$E$26,E19)&gt;1),"Повтор ID: риск двойного учёта",IF(AND(COUNTIF('Исходные A'!$A$8:$A$27,D19)=1,COUNTIF('Исходные B'!$A$8:$A$27,E19)=1),"да","ID не найден или повторён в исходнике"))))</f>
        <v/>
      </c>
      <c r="O19" s="1"/>
    </row>
    <row r="20" ht="35" customHeight="1" spans="1:15" x14ac:dyDescent="0.25">
      <c r="A20" s="11"/>
      <c r="B20" s="11"/>
      <c r="C20" s="11"/>
      <c r="D20" s="11"/>
      <c r="E20" s="11"/>
      <c r="F20" s="11"/>
      <c r="G20" s="11"/>
      <c r="H20" s="14"/>
      <c r="I20" s="14"/>
      <c r="J20" s="14"/>
      <c r="K20" s="14"/>
      <c r="L20" s="11"/>
      <c r="M20" s="11"/>
      <c r="N20" s="9" t="str">
        <f>IF(A20="","",IF(OR(D20="",E20=""),"Нет ID исходной строки",IF(OR(COUNTIF($A$7:$A$26,A20)&gt;1,COUNTIF($D$7:$D$26,D20)&gt;1,COUNTIF($E$7:$E$26,E20)&gt;1),"Повтор ID: риск двойного учёта",IF(AND(COUNTIF('Исходные A'!$A$8:$A$27,D20)=1,COUNTIF('Исходные B'!$A$8:$A$27,E20)=1),"да","ID не найден или повторён в исходнике"))))</f>
        <v/>
      </c>
      <c r="O20" s="1"/>
    </row>
    <row r="21" ht="35" customHeight="1" spans="1:15" x14ac:dyDescent="0.25">
      <c r="A21" s="11"/>
      <c r="B21" s="11"/>
      <c r="C21" s="11"/>
      <c r="D21" s="11"/>
      <c r="E21" s="11"/>
      <c r="F21" s="11"/>
      <c r="G21" s="11"/>
      <c r="H21" s="14"/>
      <c r="I21" s="14"/>
      <c r="J21" s="14"/>
      <c r="K21" s="14"/>
      <c r="L21" s="11"/>
      <c r="M21" s="11"/>
      <c r="N21" s="9" t="str">
        <f>IF(A21="","",IF(OR(D21="",E21=""),"Нет ID исходной строки",IF(OR(COUNTIF($A$7:$A$26,A21)&gt;1,COUNTIF($D$7:$D$26,D21)&gt;1,COUNTIF($E$7:$E$26,E21)&gt;1),"Повтор ID: риск двойного учёта",IF(AND(COUNTIF('Исходные A'!$A$8:$A$27,D21)=1,COUNTIF('Исходные B'!$A$8:$A$27,E21)=1),"да","ID не найден или повторён в исходнике"))))</f>
        <v/>
      </c>
      <c r="O21" s="1"/>
    </row>
    <row r="22" ht="35" customHeight="1" spans="1:15" x14ac:dyDescent="0.25">
      <c r="A22" s="11"/>
      <c r="B22" s="11"/>
      <c r="C22" s="11"/>
      <c r="D22" s="11"/>
      <c r="E22" s="11"/>
      <c r="F22" s="11"/>
      <c r="G22" s="11"/>
      <c r="H22" s="14"/>
      <c r="I22" s="14"/>
      <c r="J22" s="14"/>
      <c r="K22" s="14"/>
      <c r="L22" s="11"/>
      <c r="M22" s="11"/>
      <c r="N22" s="9" t="str">
        <f>IF(A22="","",IF(OR(D22="",E22=""),"Нет ID исходной строки",IF(OR(COUNTIF($A$7:$A$26,A22)&gt;1,COUNTIF($D$7:$D$26,D22)&gt;1,COUNTIF($E$7:$E$26,E22)&gt;1),"Повтор ID: риск двойного учёта",IF(AND(COUNTIF('Исходные A'!$A$8:$A$27,D22)=1,COUNTIF('Исходные B'!$A$8:$A$27,E22)=1),"да","ID не найден или повторён в исходнике"))))</f>
        <v/>
      </c>
      <c r="O22" s="1"/>
    </row>
    <row r="23" ht="35" customHeight="1" spans="1:15" x14ac:dyDescent="0.25">
      <c r="A23" s="11"/>
      <c r="B23" s="11"/>
      <c r="C23" s="11"/>
      <c r="D23" s="11"/>
      <c r="E23" s="11"/>
      <c r="F23" s="11"/>
      <c r="G23" s="11"/>
      <c r="H23" s="14"/>
      <c r="I23" s="14"/>
      <c r="J23" s="14"/>
      <c r="K23" s="14"/>
      <c r="L23" s="11"/>
      <c r="M23" s="11"/>
      <c r="N23" s="9" t="str">
        <f>IF(A23="","",IF(OR(D23="",E23=""),"Нет ID исходной строки",IF(OR(COUNTIF($A$7:$A$26,A23)&gt;1,COUNTIF($D$7:$D$26,D23)&gt;1,COUNTIF($E$7:$E$26,E23)&gt;1),"Повтор ID: риск двойного учёта",IF(AND(COUNTIF('Исходные A'!$A$8:$A$27,D23)=1,COUNTIF('Исходные B'!$A$8:$A$27,E23)=1),"да","ID не найден или повторён в исходнике"))))</f>
        <v/>
      </c>
      <c r="O23" s="1"/>
    </row>
    <row r="24" ht="35" customHeight="1" spans="1:15" x14ac:dyDescent="0.25">
      <c r="A24" s="11"/>
      <c r="B24" s="11"/>
      <c r="C24" s="11"/>
      <c r="D24" s="11"/>
      <c r="E24" s="11"/>
      <c r="F24" s="11"/>
      <c r="G24" s="11"/>
      <c r="H24" s="14"/>
      <c r="I24" s="14"/>
      <c r="J24" s="14"/>
      <c r="K24" s="14"/>
      <c r="L24" s="11"/>
      <c r="M24" s="11"/>
      <c r="N24" s="9" t="str">
        <f>IF(A24="","",IF(OR(D24="",E24=""),"Нет ID исходной строки",IF(OR(COUNTIF($A$7:$A$26,A24)&gt;1,COUNTIF($D$7:$D$26,D24)&gt;1,COUNTIF($E$7:$E$26,E24)&gt;1),"Повтор ID: риск двойного учёта",IF(AND(COUNTIF('Исходные A'!$A$8:$A$27,D24)=1,COUNTIF('Исходные B'!$A$8:$A$27,E24)=1),"да","ID не найден или повторён в исходнике"))))</f>
        <v/>
      </c>
      <c r="O24" s="1"/>
    </row>
    <row r="25" ht="35" customHeight="1" spans="1:15" x14ac:dyDescent="0.25">
      <c r="A25" s="11"/>
      <c r="B25" s="11"/>
      <c r="C25" s="11"/>
      <c r="D25" s="11"/>
      <c r="E25" s="11"/>
      <c r="F25" s="11"/>
      <c r="G25" s="11"/>
      <c r="H25" s="14"/>
      <c r="I25" s="14"/>
      <c r="J25" s="14"/>
      <c r="K25" s="14"/>
      <c r="L25" s="11"/>
      <c r="M25" s="11"/>
      <c r="N25" s="9" t="str">
        <f>IF(A25="","",IF(OR(D25="",E25=""),"Нет ID исходной строки",IF(OR(COUNTIF($A$7:$A$26,A25)&gt;1,COUNTIF($D$7:$D$26,D25)&gt;1,COUNTIF($E$7:$E$26,E25)&gt;1),"Повтор ID: риск двойного учёта",IF(AND(COUNTIF('Исходные A'!$A$8:$A$27,D25)=1,COUNTIF('Исходные B'!$A$8:$A$27,E25)=1),"да","ID не найден или повторён в исходнике"))))</f>
        <v/>
      </c>
      <c r="O25" s="1"/>
    </row>
    <row r="26" ht="35" customHeight="1" spans="1:15" x14ac:dyDescent="0.25">
      <c r="A26" s="11"/>
      <c r="B26" s="11"/>
      <c r="C26" s="11"/>
      <c r="D26" s="11"/>
      <c r="E26" s="11"/>
      <c r="F26" s="11"/>
      <c r="G26" s="11"/>
      <c r="H26" s="14"/>
      <c r="I26" s="14"/>
      <c r="J26" s="14"/>
      <c r="K26" s="14"/>
      <c r="L26" s="11"/>
      <c r="M26" s="11"/>
      <c r="N26" s="9" t="str">
        <f>IF(A26="","",IF(OR(D26="",E26=""),"Нет ID исходной строки",IF(OR(COUNTIF($A$7:$A$26,A26)&gt;1,COUNTIF($D$7:$D$26,D26)&gt;1,COUNTIF($E$7:$E$26,E26)&gt;1),"Повтор ID: риск двойного учёта",IF(AND(COUNTIF('Исходные A'!$A$8:$A$27,D26)=1,COUNTIF('Исходные B'!$A$8:$A$27,E26)=1),"да","ID не найден или повторён в исходнике"))))</f>
        <v/>
      </c>
      <c r="O26" s="1"/>
    </row>
    <row r="27" ht="35" customHeight="1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ht="35" customHeight="1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35" customHeight="1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ht="35" customHeight="1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35" customHeight="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ht="48" customHeight="1" spans="1:15" x14ac:dyDescent="0.25">
      <c r="A32" s="4" t="s">
        <v>67</v>
      </c>
      <c r="B32" s="4" t="s">
        <v>100</v>
      </c>
      <c r="C32" s="4" t="s">
        <v>101</v>
      </c>
      <c r="D32" s="4" t="s">
        <v>102</v>
      </c>
      <c r="E32" s="4" t="s">
        <v>103</v>
      </c>
      <c r="F32" s="4" t="s">
        <v>104</v>
      </c>
      <c r="G32" s="4" t="s">
        <v>105</v>
      </c>
      <c r="H32" s="4" t="s">
        <v>106</v>
      </c>
      <c r="I32" s="4" t="s">
        <v>107</v>
      </c>
      <c r="J32" s="4" t="s">
        <v>108</v>
      </c>
      <c r="K32" s="4" t="s">
        <v>109</v>
      </c>
      <c r="L32" s="4" t="s">
        <v>110</v>
      </c>
      <c r="M32" s="4" t="s">
        <v>111</v>
      </c>
      <c r="N32" s="4" t="s">
        <v>112</v>
      </c>
      <c r="O32" s="4" t="s">
        <v>113</v>
      </c>
    </row>
    <row r="33" ht="35" customHeight="1" spans="1:15" x14ac:dyDescent="0.25">
      <c r="A33" s="9" t="str">
        <f>IF(A7="","",A7)</f>
        <v>ВОР-1</v>
      </c>
      <c r="B33" s="15">
        <f>IF(AND(A7&lt;&gt;"",ISNUMBER(IF(OR(D7="",COUNTIF('Исходные A'!$A$8:$A$27,D7)&lt;&gt;1,COUNTIFS('Исходные A'!$A$8:$A$27,D7,'Исходные A'!$G$8:$G$27,"&lt;&gt;")&lt;&gt;1),"",INDEX('Исходные A'!$G$8:$G$27,MATCH(D7,'Исходные A'!$A$8:$A$27,0)))),ISNUMBER(I7),I7&gt;0),(IF(OR(D7="",COUNTIF('Исходные A'!$A$8:$A$27,D7)&lt;&gt;1,COUNTIFS('Исходные A'!$A$8:$A$27,D7,'Исходные A'!$G$8:$G$27,"&lt;&gt;")&lt;&gt;1),"",INDEX('Исходные A'!$G$8:$G$27,MATCH(D7,'Исходные A'!$A$8:$A$27,0))))*I7,"")</f>
        <v>100</v>
      </c>
      <c r="C33" s="6">
        <f>IF(AND(A7&lt;&gt;"",ISNUMBER(IF(OR(D7="",COUNTIF('Исходные A'!$A$8:$A$27,D7)&lt;&gt;1,COUNTIFS('Исходные A'!$A$8:$A$27,D7,'Исходные A'!$H$8:$H$27,"&lt;&gt;")&lt;&gt;1),"",INDEX('Исходные A'!$H$8:$H$27,MATCH(D7,'Исходные A'!$A$8:$A$27,0)))),ISNUMBER(I7),I7&gt;0),(IF(OR(D7="",COUNTIF('Исходные A'!$A$8:$A$27,D7)&lt;&gt;1,COUNTIFS('Исходные A'!$A$8:$A$27,D7,'Исходные A'!$H$8:$H$27,"&lt;&gt;")&lt;&gt;1),"",INDEX('Исходные A'!$H$8:$H$27,MATCH(D7,'Исходные A'!$A$8:$A$27,0))))/I7,"")</f>
        <v>500</v>
      </c>
      <c r="D33" s="15">
        <f>IF(AND(A7&lt;&gt;"",ISNUMBER(IF(OR(E7="",COUNTIF('Исходные B'!$A$8:$A$27,E7)&lt;&gt;1,COUNTIFS('Исходные B'!$A$8:$A$27,E7,'Исходные B'!$G$8:$G$27,"&lt;&gt;")&lt;&gt;1),"",INDEX('Исходные B'!$G$8:$G$27,MATCH(E7,'Исходные B'!$A$8:$A$27,0)))),ISNUMBER(J7),J7&gt;0),(IF(OR(E7="",COUNTIF('Исходные B'!$A$8:$A$27,E7)&lt;&gt;1,COUNTIFS('Исходные B'!$A$8:$A$27,E7,'Исходные B'!$G$8:$G$27,"&lt;&gt;")&lt;&gt;1),"",INDEX('Исходные B'!$G$8:$G$27,MATCH(E7,'Исходные B'!$A$8:$A$27,0))))*J7,"")</f>
        <v>90</v>
      </c>
      <c r="E33" s="6">
        <f>IF(AND(A7&lt;&gt;"",ISNUMBER(IF(OR(E7="",COUNTIF('Исходные B'!$A$8:$A$27,E7)&lt;&gt;1,COUNTIFS('Исходные B'!$A$8:$A$27,E7,'Исходные B'!$H$8:$H$27,"&lt;&gt;")&lt;&gt;1),"",INDEX('Исходные B'!$H$8:$H$27,MATCH(E7,'Исходные B'!$A$8:$A$27,0)))),ISNUMBER(J7),J7&gt;0),(IF(OR(E7="",COUNTIF('Исходные B'!$A$8:$A$27,E7)&lt;&gt;1,COUNTIFS('Исходные B'!$A$8:$A$27,E7,'Исходные B'!$H$8:$H$27,"&lt;&gt;")&lt;&gt;1),"",INDEX('Исходные B'!$H$8:$H$27,MATCH(E7,'Исходные B'!$A$8:$A$27,0))))/J7,"")</f>
        <v>450</v>
      </c>
      <c r="F33" s="15">
        <f>IF(AND(A7&lt;&gt;"",ISNUMBER(IF(ISNUMBER(IF(OR(E7="",COUNTIF('Исходные B'!$A$8:$A$27,E7)&lt;&gt;1,COUNTIFS('Исходные B'!$A$8:$A$27,E7,'Исходные B'!$M$8:$M$27,"&lt;&gt;")&lt;&gt;1),"",INDEX('Исходные B'!$M$8:$M$27,MATCH(E7,'Исходные B'!$A$8:$A$27,0)))),IF(OR(E7="",COUNTIF('Исходные B'!$A$8:$A$27,E7)&lt;&gt;1,COUNTIFS('Исходные B'!$A$8:$A$27,E7,'Исходные B'!$M$8:$M$27,"&lt;&gt;")&lt;&gt;1),"",INDEX('Исходные B'!$M$8:$M$27,MATCH(E7,'Исходные B'!$A$8:$A$27,0))),IF(OR(E7="",COUNTIF('Исходные B'!$A$8:$A$27,E7)&lt;&gt;1,COUNTIFS('Исходные B'!$A$8:$A$27,E7,'Исходные B'!$G$8:$G$27,"&lt;&gt;")&lt;&gt;1),"",INDEX('Исходные B'!$G$8:$G$27,MATCH(E7,'Исходные B'!$A$8:$A$27,0))))),ISNUMBER(J7),J7&gt;0),(IF(ISNUMBER(IF(OR(E7="",COUNTIF('Исходные B'!$A$8:$A$27,E7)&lt;&gt;1,COUNTIFS('Исходные B'!$A$8:$A$27,E7,'Исходные B'!$M$8:$M$27,"&lt;&gt;")&lt;&gt;1),"",INDEX('Исходные B'!$M$8:$M$27,MATCH(E7,'Исходные B'!$A$8:$A$27,0)))),IF(OR(E7="",COUNTIF('Исходные B'!$A$8:$A$27,E7)&lt;&gt;1,COUNTIFS('Исходные B'!$A$8:$A$27,E7,'Исходные B'!$M$8:$M$27,"&lt;&gt;")&lt;&gt;1),"",INDEX('Исходные B'!$M$8:$M$27,MATCH(E7,'Исходные B'!$A$8:$A$27,0))),IF(OR(E7="",COUNTIF('Исходные B'!$A$8:$A$27,E7)&lt;&gt;1,COUNTIFS('Исходные B'!$A$8:$A$27,E7,'Исходные B'!$G$8:$G$27,"&lt;&gt;")&lt;&gt;1),"",INDEX('Исходные B'!$G$8:$G$27,MATCH(E7,'Исходные B'!$A$8:$A$27,0)))))*J7,"")</f>
        <v>90</v>
      </c>
      <c r="G33" s="6">
        <f>IF(AND(A7&lt;&gt;"",ISNUMBER(IF(ISNUMBER(IF(OR(E7="",COUNTIF('Исходные B'!$A$8:$A$27,E7)&lt;&gt;1,COUNTIFS('Исходные B'!$A$8:$A$27,E7,'Исходные B'!$N$8:$N$27,"&lt;&gt;")&lt;&gt;1),"",INDEX('Исходные B'!$N$8:$N$27,MATCH(E7,'Исходные B'!$A$8:$A$27,0)))),IF(OR(E7="",COUNTIF('Исходные B'!$A$8:$A$27,E7)&lt;&gt;1,COUNTIFS('Исходные B'!$A$8:$A$27,E7,'Исходные B'!$N$8:$N$27,"&lt;&gt;")&lt;&gt;1),"",INDEX('Исходные B'!$N$8:$N$27,MATCH(E7,'Исходные B'!$A$8:$A$27,0))),IF(OR(E7="",COUNTIF('Исходные B'!$A$8:$A$27,E7)&lt;&gt;1,COUNTIFS('Исходные B'!$A$8:$A$27,E7,'Исходные B'!$H$8:$H$27,"&lt;&gt;")&lt;&gt;1),"",INDEX('Исходные B'!$H$8:$H$27,MATCH(E7,'Исходные B'!$A$8:$A$27,0))))),ISNUMBER(J7),J7&gt;0),(IF(ISNUMBER(IF(OR(E7="",COUNTIF('Исходные B'!$A$8:$A$27,E7)&lt;&gt;1,COUNTIFS('Исходные B'!$A$8:$A$27,E7,'Исходные B'!$N$8:$N$27,"&lt;&gt;")&lt;&gt;1),"",INDEX('Исходные B'!$N$8:$N$27,MATCH(E7,'Исходные B'!$A$8:$A$27,0)))),IF(OR(E7="",COUNTIF('Исходные B'!$A$8:$A$27,E7)&lt;&gt;1,COUNTIFS('Исходные B'!$A$8:$A$27,E7,'Исходные B'!$N$8:$N$27,"&lt;&gt;")&lt;&gt;1),"",INDEX('Исходные B'!$N$8:$N$27,MATCH(E7,'Исходные B'!$A$8:$A$27,0))),IF(OR(E7="",COUNTIF('Исходные B'!$A$8:$A$27,E7)&lt;&gt;1,COUNTIFS('Исходные B'!$A$8:$A$27,E7,'Исходные B'!$H$8:$H$27,"&lt;&gt;")&lt;&gt;1),"",INDEX('Исходные B'!$H$8:$H$27,MATCH(E7,'Исходные B'!$A$8:$A$27,0)))))/J7,"")</f>
        <v>450</v>
      </c>
      <c r="H33" s="6">
        <f>IF(OR(D7="",COUNTIF('Исходные A'!$A$8:$A$27,D7)&lt;&gt;1,COUNTIFS('Исходные A'!$A$8:$A$27,D7,'Исходные A'!$I$8:$I$27,"&lt;&gt;")&lt;&gt;1),"",INDEX('Исходные A'!$I$8:$I$27,MATCH(D7,'Исходные A'!$A$8:$A$27,0)))</f>
        <v>50000</v>
      </c>
      <c r="I33" s="6">
        <f>IF(OR(E7="",COUNTIF('Исходные B'!$A$8:$A$27,E7)&lt;&gt;1,COUNTIFS('Исходные B'!$A$8:$A$27,E7,'Исходные B'!$I$8:$I$27,"&lt;&gt;")&lt;&gt;1),"",INDEX('Исходные B'!$I$8:$I$27,MATCH(E7,'Исходные B'!$A$8:$A$27,0)))</f>
        <v>40500</v>
      </c>
      <c r="J33" s="6">
        <f>IF(AND(AND(A7&lt;&gt;"",B7&lt;&gt;"",C7&lt;&gt;"",F7&lt;&gt;"",G7&lt;&gt;"",ISNUMBER(H7),H7&gt;=0,I7&gt;0,J7&gt;0,M7="да",N7="да"),B59="подтверждена",ISNUMBER(B33),ISNUMBER(C33)),H7*C33,"")</f>
        <v>50000</v>
      </c>
      <c r="K33" s="6">
        <f>IF(AND(AND(A7&lt;&gt;"",B7&lt;&gt;"",C7&lt;&gt;"",F7&lt;&gt;"",G7&lt;&gt;"",ISNUMBER(H7),H7&gt;=0,I7&gt;0,J7&gt;0,M7="да",N7="да"),C59="подтверждена",ISNUMBER(D33),ISNUMBER(E33)),H7*E33,"")</f>
        <v>45000</v>
      </c>
      <c r="L33" s="6">
        <f>IF(AND(AND(A7&lt;&gt;"",B7&lt;&gt;"",C7&lt;&gt;"",F7&lt;&gt;"",G7&lt;&gt;"",ISNUMBER(H7),H7&gt;=0,I7&gt;0,J7&gt;0,M7="да",N7="да"),D59="подтверждена",ISNUMBER(F33),ISNUMBER(G33)),H7*G33,"")</f>
        <v>45000</v>
      </c>
      <c r="M33" s="6">
        <f>IF(AND(ISNUMBER(J33),ISNUMBER(L33)),L33-J33,"")</f>
        <v>-5000</v>
      </c>
      <c r="N33" s="10">
        <f>IF(AND(ISNUMBER(M33),J33&lt;&gt;0),M33/J33,"")</f>
        <v>-0.1</v>
      </c>
      <c r="O33" s="9" t="str">
        <f>IF(A7="","",IF(NOT(ISNUMBER(M33)),"Стоимость не подтверждена",IF(J33=0,"Нет базы процента","От суммы первого")))</f>
        <v>От суммы первого</v>
      </c>
    </row>
    <row r="34" ht="35" customHeight="1" spans="1:15" x14ac:dyDescent="0.25">
      <c r="A34" s="9" t="str">
        <f>IF(A8="","",A8)</f>
        <v>ВОР-2</v>
      </c>
      <c r="B34" s="15">
        <f>IF(AND(A8&lt;&gt;"",ISNUMBER(IF(OR(D8="",COUNTIF('Исходные A'!$A$8:$A$27,D8)&lt;&gt;1,COUNTIFS('Исходные A'!$A$8:$A$27,D8,'Исходные A'!$G$8:$G$27,"&lt;&gt;")&lt;&gt;1),"",INDEX('Исходные A'!$G$8:$G$27,MATCH(D8,'Исходные A'!$A$8:$A$27,0)))),ISNUMBER(I8),I8&gt;0),(IF(OR(D8="",COUNTIF('Исходные A'!$A$8:$A$27,D8)&lt;&gt;1,COUNTIFS('Исходные A'!$A$8:$A$27,D8,'Исходные A'!$G$8:$G$27,"&lt;&gt;")&lt;&gt;1),"",INDEX('Исходные A'!$G$8:$G$27,MATCH(D8,'Исходные A'!$A$8:$A$27,0))))*I8,"")</f>
        <v>100</v>
      </c>
      <c r="C34" s="6">
        <f>IF(AND(A8&lt;&gt;"",ISNUMBER(IF(OR(D8="",COUNTIF('Исходные A'!$A$8:$A$27,D8)&lt;&gt;1,COUNTIFS('Исходные A'!$A$8:$A$27,D8,'Исходные A'!$H$8:$H$27,"&lt;&gt;")&lt;&gt;1),"",INDEX('Исходные A'!$H$8:$H$27,MATCH(D8,'Исходные A'!$A$8:$A$27,0)))),ISNUMBER(I8),I8&gt;0),(IF(OR(D8="",COUNTIF('Исходные A'!$A$8:$A$27,D8)&lt;&gt;1,COUNTIFS('Исходные A'!$A$8:$A$27,D8,'Исходные A'!$H$8:$H$27,"&lt;&gt;")&lt;&gt;1),"",INDEX('Исходные A'!$H$8:$H$27,MATCH(D8,'Исходные A'!$A$8:$A$27,0))))/I8,"")</f>
        <v>100</v>
      </c>
      <c r="D34" s="15" t="str">
        <f>IF(AND(A8&lt;&gt;"",ISNUMBER(IF(OR(E8="",COUNTIF('Исходные B'!$A$8:$A$27,E8)&lt;&gt;1,COUNTIFS('Исходные B'!$A$8:$A$27,E8,'Исходные B'!$G$8:$G$27,"&lt;&gt;")&lt;&gt;1),"",INDEX('Исходные B'!$G$8:$G$27,MATCH(E8,'Исходные B'!$A$8:$A$27,0)))),ISNUMBER(J8),J8&gt;0),(IF(OR(E8="",COUNTIF('Исходные B'!$A$8:$A$27,E8)&lt;&gt;1,COUNTIFS('Исходные B'!$A$8:$A$27,E8,'Исходные B'!$G$8:$G$27,"&lt;&gt;")&lt;&gt;1),"",INDEX('Исходные B'!$G$8:$G$27,MATCH(E8,'Исходные B'!$A$8:$A$27,0))))*J8,"")</f>
        <v/>
      </c>
      <c r="E34" s="6" t="str">
        <f>IF(AND(A8&lt;&gt;"",ISNUMBER(IF(OR(E8="",COUNTIF('Исходные B'!$A$8:$A$27,E8)&lt;&gt;1,COUNTIFS('Исходные B'!$A$8:$A$27,E8,'Исходные B'!$H$8:$H$27,"&lt;&gt;")&lt;&gt;1),"",INDEX('Исходные B'!$H$8:$H$27,MATCH(E8,'Исходные B'!$A$8:$A$27,0)))),ISNUMBER(J8),J8&gt;0),(IF(OR(E8="",COUNTIF('Исходные B'!$A$8:$A$27,E8)&lt;&gt;1,COUNTIFS('Исходные B'!$A$8:$A$27,E8,'Исходные B'!$H$8:$H$27,"&lt;&gt;")&lt;&gt;1),"",INDEX('Исходные B'!$H$8:$H$27,MATCH(E8,'Исходные B'!$A$8:$A$27,0))))/J8,"")</f>
        <v/>
      </c>
      <c r="F34" s="15">
        <f>IF(AND(A8&lt;&gt;"",ISNUMBER(IF(ISNUMBER(IF(OR(E8="",COUNTIF('Исходные B'!$A$8:$A$27,E8)&lt;&gt;1,COUNTIFS('Исходные B'!$A$8:$A$27,E8,'Исходные B'!$M$8:$M$27,"&lt;&gt;")&lt;&gt;1),"",INDEX('Исходные B'!$M$8:$M$27,MATCH(E8,'Исходные B'!$A$8:$A$27,0)))),IF(OR(E8="",COUNTIF('Исходные B'!$A$8:$A$27,E8)&lt;&gt;1,COUNTIFS('Исходные B'!$A$8:$A$27,E8,'Исходные B'!$M$8:$M$27,"&lt;&gt;")&lt;&gt;1),"",INDEX('Исходные B'!$M$8:$M$27,MATCH(E8,'Исходные B'!$A$8:$A$27,0))),IF(OR(E8="",COUNTIF('Исходные B'!$A$8:$A$27,E8)&lt;&gt;1,COUNTIFS('Исходные B'!$A$8:$A$27,E8,'Исходные B'!$G$8:$G$27,"&lt;&gt;")&lt;&gt;1),"",INDEX('Исходные B'!$G$8:$G$27,MATCH(E8,'Исходные B'!$A$8:$A$27,0))))),ISNUMBER(J8),J8&gt;0),(IF(ISNUMBER(IF(OR(E8="",COUNTIF('Исходные B'!$A$8:$A$27,E8)&lt;&gt;1,COUNTIFS('Исходные B'!$A$8:$A$27,E8,'Исходные B'!$M$8:$M$27,"&lt;&gt;")&lt;&gt;1),"",INDEX('Исходные B'!$M$8:$M$27,MATCH(E8,'Исходные B'!$A$8:$A$27,0)))),IF(OR(E8="",COUNTIF('Исходные B'!$A$8:$A$27,E8)&lt;&gt;1,COUNTIFS('Исходные B'!$A$8:$A$27,E8,'Исходные B'!$M$8:$M$27,"&lt;&gt;")&lt;&gt;1),"",INDEX('Исходные B'!$M$8:$M$27,MATCH(E8,'Исходные B'!$A$8:$A$27,0))),IF(OR(E8="",COUNTIF('Исходные B'!$A$8:$A$27,E8)&lt;&gt;1,COUNTIFS('Исходные B'!$A$8:$A$27,E8,'Исходные B'!$G$8:$G$27,"&lt;&gt;")&lt;&gt;1),"",INDEX('Исходные B'!$G$8:$G$27,MATCH(E8,'Исходные B'!$A$8:$A$27,0)))))*J8,"")</f>
        <v>100</v>
      </c>
      <c r="G34" s="6">
        <f>IF(AND(A8&lt;&gt;"",ISNUMBER(IF(ISNUMBER(IF(OR(E8="",COUNTIF('Исходные B'!$A$8:$A$27,E8)&lt;&gt;1,COUNTIFS('Исходные B'!$A$8:$A$27,E8,'Исходные B'!$N$8:$N$27,"&lt;&gt;")&lt;&gt;1),"",INDEX('Исходные B'!$N$8:$N$27,MATCH(E8,'Исходные B'!$A$8:$A$27,0)))),IF(OR(E8="",COUNTIF('Исходные B'!$A$8:$A$27,E8)&lt;&gt;1,COUNTIFS('Исходные B'!$A$8:$A$27,E8,'Исходные B'!$N$8:$N$27,"&lt;&gt;")&lt;&gt;1),"",INDEX('Исходные B'!$N$8:$N$27,MATCH(E8,'Исходные B'!$A$8:$A$27,0))),IF(OR(E8="",COUNTIF('Исходные B'!$A$8:$A$27,E8)&lt;&gt;1,COUNTIFS('Исходные B'!$A$8:$A$27,E8,'Исходные B'!$H$8:$H$27,"&lt;&gt;")&lt;&gt;1),"",INDEX('Исходные B'!$H$8:$H$27,MATCH(E8,'Исходные B'!$A$8:$A$27,0))))),ISNUMBER(J8),J8&gt;0),(IF(ISNUMBER(IF(OR(E8="",COUNTIF('Исходные B'!$A$8:$A$27,E8)&lt;&gt;1,COUNTIFS('Исходные B'!$A$8:$A$27,E8,'Исходные B'!$N$8:$N$27,"&lt;&gt;")&lt;&gt;1),"",INDEX('Исходные B'!$N$8:$N$27,MATCH(E8,'Исходные B'!$A$8:$A$27,0)))),IF(OR(E8="",COUNTIF('Исходные B'!$A$8:$A$27,E8)&lt;&gt;1,COUNTIFS('Исходные B'!$A$8:$A$27,E8,'Исходные B'!$N$8:$N$27,"&lt;&gt;")&lt;&gt;1),"",INDEX('Исходные B'!$N$8:$N$27,MATCH(E8,'Исходные B'!$A$8:$A$27,0))),IF(OR(E8="",COUNTIF('Исходные B'!$A$8:$A$27,E8)&lt;&gt;1,COUNTIFS('Исходные B'!$A$8:$A$27,E8,'Исходные B'!$H$8:$H$27,"&lt;&gt;")&lt;&gt;1),"",INDEX('Исходные B'!$H$8:$H$27,MATCH(E8,'Исходные B'!$A$8:$A$27,0)))))/J8,"")</f>
        <v>300</v>
      </c>
      <c r="H34" s="6">
        <f>IF(OR(D8="",COUNTIF('Исходные A'!$A$8:$A$27,D8)&lt;&gt;1,COUNTIFS('Исходные A'!$A$8:$A$27,D8,'Исходные A'!$I$8:$I$27,"&lt;&gt;")&lt;&gt;1),"",INDEX('Исходные A'!$I$8:$I$27,MATCH(D8,'Исходные A'!$A$8:$A$27,0)))</f>
        <v>10000</v>
      </c>
      <c r="I34" s="6" t="str">
        <f>IF(OR(E8="",COUNTIF('Исходные B'!$A$8:$A$27,E8)&lt;&gt;1,COUNTIFS('Исходные B'!$A$8:$A$27,E8,'Исходные B'!$I$8:$I$27,"&lt;&gt;")&lt;&gt;1),"",INDEX('Исходные B'!$I$8:$I$27,MATCH(E8,'Исходные B'!$A$8:$A$27,0)))</f>
        <v/>
      </c>
      <c r="J34" s="6">
        <f>IF(AND(AND(A8&lt;&gt;"",B8&lt;&gt;"",C8&lt;&gt;"",F8&lt;&gt;"",G8&lt;&gt;"",ISNUMBER(H8),H8&gt;=0,I8&gt;0,J8&gt;0,M8="да",N8="да"),B60="подтверждена",ISNUMBER(B34),ISNUMBER(C34)),H8*C34,"")</f>
        <v>10000</v>
      </c>
      <c r="K34" s="6" t="str">
        <f>IF(AND(AND(A8&lt;&gt;"",B8&lt;&gt;"",C8&lt;&gt;"",F8&lt;&gt;"",G8&lt;&gt;"",ISNUMBER(H8),H8&gt;=0,I8&gt;0,J8&gt;0,M8="да",N8="да"),C60="подтверждена",ISNUMBER(D34),ISNUMBER(E34)),H8*E34,"")</f>
        <v/>
      </c>
      <c r="L34" s="6">
        <f>IF(AND(AND(A8&lt;&gt;"",B8&lt;&gt;"",C8&lt;&gt;"",F8&lt;&gt;"",G8&lt;&gt;"",ISNUMBER(H8),H8&gt;=0,I8&gt;0,J8&gt;0,M8="да",N8="да"),D60="подтверждена",ISNUMBER(F34),ISNUMBER(G34)),H8*G34,"")</f>
        <v>30000</v>
      </c>
      <c r="M34" s="6">
        <f>IF(AND(ISNUMBER(J34),ISNUMBER(L34)),L34-J34,"")</f>
        <v>20000</v>
      </c>
      <c r="N34" s="10">
        <f>IF(AND(ISNUMBER(M34),J34&lt;&gt;0),M34/J34,"")</f>
        <v>2</v>
      </c>
      <c r="O34" s="9" t="str">
        <f>IF(A8="","",IF(NOT(ISNUMBER(M34)),"Стоимость не подтверждена",IF(J34=0,"Нет базы процента","От суммы первого")))</f>
        <v>От суммы первого</v>
      </c>
    </row>
    <row r="35" ht="35" customHeight="1" spans="1:15" x14ac:dyDescent="0.25">
      <c r="A35" s="9" t="str">
        <f>IF(A9="","",A9)</f>
        <v>ВОР-3</v>
      </c>
      <c r="B35" s="15">
        <f>IF(AND(A9&lt;&gt;"",ISNUMBER(IF(OR(D9="",COUNTIF('Исходные A'!$A$8:$A$27,D9)&lt;&gt;1,COUNTIFS('Исходные A'!$A$8:$A$27,D9,'Исходные A'!$G$8:$G$27,"&lt;&gt;")&lt;&gt;1),"",INDEX('Исходные A'!$G$8:$G$27,MATCH(D9,'Исходные A'!$A$8:$A$27,0)))),ISNUMBER(I9),I9&gt;0),(IF(OR(D9="",COUNTIF('Исходные A'!$A$8:$A$27,D9)&lt;&gt;1,COUNTIFS('Исходные A'!$A$8:$A$27,D9,'Исходные A'!$G$8:$G$27,"&lt;&gt;")&lt;&gt;1),"",INDEX('Исходные A'!$G$8:$G$27,MATCH(D9,'Исходные A'!$A$8:$A$27,0))))*I9,"")</f>
        <v>1</v>
      </c>
      <c r="C35" s="6">
        <f>IF(AND(A9&lt;&gt;"",ISNUMBER(IF(OR(D9="",COUNTIF('Исходные A'!$A$8:$A$27,D9)&lt;&gt;1,COUNTIFS('Исходные A'!$A$8:$A$27,D9,'Исходные A'!$H$8:$H$27,"&lt;&gt;")&lt;&gt;1),"",INDEX('Исходные A'!$H$8:$H$27,MATCH(D9,'Исходные A'!$A$8:$A$27,0)))),ISNUMBER(I9),I9&gt;0),(IF(OR(D9="",COUNTIF('Исходные A'!$A$8:$A$27,D9)&lt;&gt;1,COUNTIFS('Исходные A'!$A$8:$A$27,D9,'Исходные A'!$H$8:$H$27,"&lt;&gt;")&lt;&gt;1),"",INDEX('Исходные A'!$H$8:$H$27,MATCH(D9,'Исходные A'!$A$8:$A$27,0))))/I9,"")</f>
        <v>5000</v>
      </c>
      <c r="D35" s="15">
        <f>IF(AND(A9&lt;&gt;"",ISNUMBER(IF(OR(E9="",COUNTIF('Исходные B'!$A$8:$A$27,E9)&lt;&gt;1,COUNTIFS('Исходные B'!$A$8:$A$27,E9,'Исходные B'!$G$8:$G$27,"&lt;&gt;")&lt;&gt;1),"",INDEX('Исходные B'!$G$8:$G$27,MATCH(E9,'Исходные B'!$A$8:$A$27,0)))),ISNUMBER(J9),J9&gt;0),(IF(OR(E9="",COUNTIF('Исходные B'!$A$8:$A$27,E9)&lt;&gt;1,COUNTIFS('Исходные B'!$A$8:$A$27,E9,'Исходные B'!$G$8:$G$27,"&lt;&gt;")&lt;&gt;1),"",INDEX('Исходные B'!$G$8:$G$27,MATCH(E9,'Исходные B'!$A$8:$A$27,0))))*J9,"")</f>
        <v>1</v>
      </c>
      <c r="E35" s="6">
        <f>IF(AND(A9&lt;&gt;"",ISNUMBER(IF(OR(E9="",COUNTIF('Исходные B'!$A$8:$A$27,E9)&lt;&gt;1,COUNTIFS('Исходные B'!$A$8:$A$27,E9,'Исходные B'!$H$8:$H$27,"&lt;&gt;")&lt;&gt;1),"",INDEX('Исходные B'!$H$8:$H$27,MATCH(E9,'Исходные B'!$A$8:$A$27,0)))),ISNUMBER(J9),J9&gt;0),(IF(OR(E9="",COUNTIF('Исходные B'!$A$8:$A$27,E9)&lt;&gt;1,COUNTIFS('Исходные B'!$A$8:$A$27,E9,'Исходные B'!$H$8:$H$27,"&lt;&gt;")&lt;&gt;1),"",INDEX('Исходные B'!$H$8:$H$27,MATCH(E9,'Исходные B'!$A$8:$A$27,0))))/J9,"")</f>
        <v>3000</v>
      </c>
      <c r="F35" s="15">
        <f>IF(AND(A9&lt;&gt;"",ISNUMBER(IF(ISNUMBER(IF(OR(E9="",COUNTIF('Исходные B'!$A$8:$A$27,E9)&lt;&gt;1,COUNTIFS('Исходные B'!$A$8:$A$27,E9,'Исходные B'!$M$8:$M$27,"&lt;&gt;")&lt;&gt;1),"",INDEX('Исходные B'!$M$8:$M$27,MATCH(E9,'Исходные B'!$A$8:$A$27,0)))),IF(OR(E9="",COUNTIF('Исходные B'!$A$8:$A$27,E9)&lt;&gt;1,COUNTIFS('Исходные B'!$A$8:$A$27,E9,'Исходные B'!$M$8:$M$27,"&lt;&gt;")&lt;&gt;1),"",INDEX('Исходные B'!$M$8:$M$27,MATCH(E9,'Исходные B'!$A$8:$A$27,0))),IF(OR(E9="",COUNTIF('Исходные B'!$A$8:$A$27,E9)&lt;&gt;1,COUNTIFS('Исходные B'!$A$8:$A$27,E9,'Исходные B'!$G$8:$G$27,"&lt;&gt;")&lt;&gt;1),"",INDEX('Исходные B'!$G$8:$G$27,MATCH(E9,'Исходные B'!$A$8:$A$27,0))))),ISNUMBER(J9),J9&gt;0),(IF(ISNUMBER(IF(OR(E9="",COUNTIF('Исходные B'!$A$8:$A$27,E9)&lt;&gt;1,COUNTIFS('Исходные B'!$A$8:$A$27,E9,'Исходные B'!$M$8:$M$27,"&lt;&gt;")&lt;&gt;1),"",INDEX('Исходные B'!$M$8:$M$27,MATCH(E9,'Исходные B'!$A$8:$A$27,0)))),IF(OR(E9="",COUNTIF('Исходные B'!$A$8:$A$27,E9)&lt;&gt;1,COUNTIFS('Исходные B'!$A$8:$A$27,E9,'Исходные B'!$M$8:$M$27,"&lt;&gt;")&lt;&gt;1),"",INDEX('Исходные B'!$M$8:$M$27,MATCH(E9,'Исходные B'!$A$8:$A$27,0))),IF(OR(E9="",COUNTIF('Исходные B'!$A$8:$A$27,E9)&lt;&gt;1,COUNTIFS('Исходные B'!$A$8:$A$27,E9,'Исходные B'!$G$8:$G$27,"&lt;&gt;")&lt;&gt;1),"",INDEX('Исходные B'!$G$8:$G$27,MATCH(E9,'Исходные B'!$A$8:$A$27,0)))))*J9,"")</f>
        <v>1</v>
      </c>
      <c r="G35" s="6">
        <f>IF(AND(A9&lt;&gt;"",ISNUMBER(IF(ISNUMBER(IF(OR(E9="",COUNTIF('Исходные B'!$A$8:$A$27,E9)&lt;&gt;1,COUNTIFS('Исходные B'!$A$8:$A$27,E9,'Исходные B'!$N$8:$N$27,"&lt;&gt;")&lt;&gt;1),"",INDEX('Исходные B'!$N$8:$N$27,MATCH(E9,'Исходные B'!$A$8:$A$27,0)))),IF(OR(E9="",COUNTIF('Исходные B'!$A$8:$A$27,E9)&lt;&gt;1,COUNTIFS('Исходные B'!$A$8:$A$27,E9,'Исходные B'!$N$8:$N$27,"&lt;&gt;")&lt;&gt;1),"",INDEX('Исходные B'!$N$8:$N$27,MATCH(E9,'Исходные B'!$A$8:$A$27,0))),IF(OR(E9="",COUNTIF('Исходные B'!$A$8:$A$27,E9)&lt;&gt;1,COUNTIFS('Исходные B'!$A$8:$A$27,E9,'Исходные B'!$H$8:$H$27,"&lt;&gt;")&lt;&gt;1),"",INDEX('Исходные B'!$H$8:$H$27,MATCH(E9,'Исходные B'!$A$8:$A$27,0))))),ISNUMBER(J9),J9&gt;0),(IF(ISNUMBER(IF(OR(E9="",COUNTIF('Исходные B'!$A$8:$A$27,E9)&lt;&gt;1,COUNTIFS('Исходные B'!$A$8:$A$27,E9,'Исходные B'!$N$8:$N$27,"&lt;&gt;")&lt;&gt;1),"",INDEX('Исходные B'!$N$8:$N$27,MATCH(E9,'Исходные B'!$A$8:$A$27,0)))),IF(OR(E9="",COUNTIF('Исходные B'!$A$8:$A$27,E9)&lt;&gt;1,COUNTIFS('Исходные B'!$A$8:$A$27,E9,'Исходные B'!$N$8:$N$27,"&lt;&gt;")&lt;&gt;1),"",INDEX('Исходные B'!$N$8:$N$27,MATCH(E9,'Исходные B'!$A$8:$A$27,0))),IF(OR(E9="",COUNTIF('Исходные B'!$A$8:$A$27,E9)&lt;&gt;1,COUNTIFS('Исходные B'!$A$8:$A$27,E9,'Исходные B'!$H$8:$H$27,"&lt;&gt;")&lt;&gt;1),"",INDEX('Исходные B'!$H$8:$H$27,MATCH(E9,'Исходные B'!$A$8:$A$27,0)))))/J9,"")</f>
        <v>3000</v>
      </c>
      <c r="H35" s="6">
        <f>IF(OR(D9="",COUNTIF('Исходные A'!$A$8:$A$27,D9)&lt;&gt;1,COUNTIFS('Исходные A'!$A$8:$A$27,D9,'Исходные A'!$I$8:$I$27,"&lt;&gt;")&lt;&gt;1),"",INDEX('Исходные A'!$I$8:$I$27,MATCH(D9,'Исходные A'!$A$8:$A$27,0)))</f>
        <v>5000</v>
      </c>
      <c r="I35" s="6">
        <f>IF(OR(E9="",COUNTIF('Исходные B'!$A$8:$A$27,E9)&lt;&gt;1,COUNTIFS('Исходные B'!$A$8:$A$27,E9,'Исходные B'!$I$8:$I$27,"&lt;&gt;")&lt;&gt;1),"",INDEX('Исходные B'!$I$8:$I$27,MATCH(E9,'Исходные B'!$A$8:$A$27,0)))</f>
        <v>3000</v>
      </c>
      <c r="J35" s="6">
        <f>IF(AND(AND(A9&lt;&gt;"",B9&lt;&gt;"",C9&lt;&gt;"",F9&lt;&gt;"",G9&lt;&gt;"",ISNUMBER(H9),H9&gt;=0,I9&gt;0,J9&gt;0,M9="да",N9="да"),B61="подтверждена",ISNUMBER(B35),ISNUMBER(C35)),H9*C35,"")</f>
        <v>5000</v>
      </c>
      <c r="K35" s="6">
        <f>IF(AND(AND(A9&lt;&gt;"",B9&lt;&gt;"",C9&lt;&gt;"",F9&lt;&gt;"",G9&lt;&gt;"",ISNUMBER(H9),H9&gt;=0,I9&gt;0,J9&gt;0,M9="да",N9="да"),C61="подтверждена",ISNUMBER(D35),ISNUMBER(E35)),H9*E35,"")</f>
        <v>3000</v>
      </c>
      <c r="L35" s="6">
        <f>IF(AND(AND(A9&lt;&gt;"",B9&lt;&gt;"",C9&lt;&gt;"",F9&lt;&gt;"",G9&lt;&gt;"",ISNUMBER(H9),H9&gt;=0,I9&gt;0,J9&gt;0,M9="да",N9="да"),D61="подтверждена",ISNUMBER(F35),ISNUMBER(G35)),H9*G35,"")</f>
        <v>3000</v>
      </c>
      <c r="M35" s="6">
        <f>IF(AND(ISNUMBER(J35),ISNUMBER(L35)),L35-J35,"")</f>
        <v>-2000</v>
      </c>
      <c r="N35" s="10">
        <f>IF(AND(ISNUMBER(M35),J35&lt;&gt;0),M35/J35,"")</f>
        <v>-0.4</v>
      </c>
      <c r="O35" s="9" t="str">
        <f>IF(A9="","",IF(NOT(ISNUMBER(M35)),"Стоимость не подтверждена",IF(J35=0,"Нет базы процента","От суммы первого")))</f>
        <v>От суммы первого</v>
      </c>
    </row>
    <row r="36" ht="35" customHeight="1" spans="1:15" x14ac:dyDescent="0.25">
      <c r="A36" s="9" t="str">
        <f>IF(A10="","",A10)</f>
        <v/>
      </c>
      <c r="B36" s="15" t="str">
        <f>IF(AND(A10&lt;&gt;"",ISNUMBER(IF(OR(D10="",COUNTIF('Исходные A'!$A$8:$A$27,D10)&lt;&gt;1,COUNTIFS('Исходные A'!$A$8:$A$27,D10,'Исходные A'!$G$8:$G$27,"&lt;&gt;")&lt;&gt;1),"",INDEX('Исходные A'!$G$8:$G$27,MATCH(D10,'Исходные A'!$A$8:$A$27,0)))),ISNUMBER(I10),I10&gt;0),(IF(OR(D10="",COUNTIF('Исходные A'!$A$8:$A$27,D10)&lt;&gt;1,COUNTIFS('Исходные A'!$A$8:$A$27,D10,'Исходные A'!$G$8:$G$27,"&lt;&gt;")&lt;&gt;1),"",INDEX('Исходные A'!$G$8:$G$27,MATCH(D10,'Исходные A'!$A$8:$A$27,0))))*I10,"")</f>
        <v/>
      </c>
      <c r="C36" s="6" t="str">
        <f>IF(AND(A10&lt;&gt;"",ISNUMBER(IF(OR(D10="",COUNTIF('Исходные A'!$A$8:$A$27,D10)&lt;&gt;1,COUNTIFS('Исходные A'!$A$8:$A$27,D10,'Исходные A'!$H$8:$H$27,"&lt;&gt;")&lt;&gt;1),"",INDEX('Исходные A'!$H$8:$H$27,MATCH(D10,'Исходные A'!$A$8:$A$27,0)))),ISNUMBER(I10),I10&gt;0),(IF(OR(D10="",COUNTIF('Исходные A'!$A$8:$A$27,D10)&lt;&gt;1,COUNTIFS('Исходные A'!$A$8:$A$27,D10,'Исходные A'!$H$8:$H$27,"&lt;&gt;")&lt;&gt;1),"",INDEX('Исходные A'!$H$8:$H$27,MATCH(D10,'Исходные A'!$A$8:$A$27,0))))/I10,"")</f>
        <v/>
      </c>
      <c r="D36" s="15" t="str">
        <f>IF(AND(A10&lt;&gt;"",ISNUMBER(IF(OR(E10="",COUNTIF('Исходные B'!$A$8:$A$27,E10)&lt;&gt;1,COUNTIFS('Исходные B'!$A$8:$A$27,E10,'Исходные B'!$G$8:$G$27,"&lt;&gt;")&lt;&gt;1),"",INDEX('Исходные B'!$G$8:$G$27,MATCH(E10,'Исходные B'!$A$8:$A$27,0)))),ISNUMBER(J10),J10&gt;0),(IF(OR(E10="",COUNTIF('Исходные B'!$A$8:$A$27,E10)&lt;&gt;1,COUNTIFS('Исходные B'!$A$8:$A$27,E10,'Исходные B'!$G$8:$G$27,"&lt;&gt;")&lt;&gt;1),"",INDEX('Исходные B'!$G$8:$G$27,MATCH(E10,'Исходные B'!$A$8:$A$27,0))))*J10,"")</f>
        <v/>
      </c>
      <c r="E36" s="6" t="str">
        <f>IF(AND(A10&lt;&gt;"",ISNUMBER(IF(OR(E10="",COUNTIF('Исходные B'!$A$8:$A$27,E10)&lt;&gt;1,COUNTIFS('Исходные B'!$A$8:$A$27,E10,'Исходные B'!$H$8:$H$27,"&lt;&gt;")&lt;&gt;1),"",INDEX('Исходные B'!$H$8:$H$27,MATCH(E10,'Исходные B'!$A$8:$A$27,0)))),ISNUMBER(J10),J10&gt;0),(IF(OR(E10="",COUNTIF('Исходные B'!$A$8:$A$27,E10)&lt;&gt;1,COUNTIFS('Исходные B'!$A$8:$A$27,E10,'Исходные B'!$H$8:$H$27,"&lt;&gt;")&lt;&gt;1),"",INDEX('Исходные B'!$H$8:$H$27,MATCH(E10,'Исходные B'!$A$8:$A$27,0))))/J10,"")</f>
        <v/>
      </c>
      <c r="F36" s="15" t="str">
        <f>IF(AND(A10&lt;&gt;"",ISNUMBER(IF(ISNUMBER(IF(OR(E10="",COUNTIF('Исходные B'!$A$8:$A$27,E10)&lt;&gt;1,COUNTIFS('Исходные B'!$A$8:$A$27,E10,'Исходные B'!$M$8:$M$27,"&lt;&gt;")&lt;&gt;1),"",INDEX('Исходные B'!$M$8:$M$27,MATCH(E10,'Исходные B'!$A$8:$A$27,0)))),IF(OR(E10="",COUNTIF('Исходные B'!$A$8:$A$27,E10)&lt;&gt;1,COUNTIFS('Исходные B'!$A$8:$A$27,E10,'Исходные B'!$M$8:$M$27,"&lt;&gt;")&lt;&gt;1),"",INDEX('Исходные B'!$M$8:$M$27,MATCH(E10,'Исходные B'!$A$8:$A$27,0))),IF(OR(E10="",COUNTIF('Исходные B'!$A$8:$A$27,E10)&lt;&gt;1,COUNTIFS('Исходные B'!$A$8:$A$27,E10,'Исходные B'!$G$8:$G$27,"&lt;&gt;")&lt;&gt;1),"",INDEX('Исходные B'!$G$8:$G$27,MATCH(E10,'Исходные B'!$A$8:$A$27,0))))),ISNUMBER(J10),J10&gt;0),(IF(ISNUMBER(IF(OR(E10="",COUNTIF('Исходные B'!$A$8:$A$27,E10)&lt;&gt;1,COUNTIFS('Исходные B'!$A$8:$A$27,E10,'Исходные B'!$M$8:$M$27,"&lt;&gt;")&lt;&gt;1),"",INDEX('Исходные B'!$M$8:$M$27,MATCH(E10,'Исходные B'!$A$8:$A$27,0)))),IF(OR(E10="",COUNTIF('Исходные B'!$A$8:$A$27,E10)&lt;&gt;1,COUNTIFS('Исходные B'!$A$8:$A$27,E10,'Исходные B'!$M$8:$M$27,"&lt;&gt;")&lt;&gt;1),"",INDEX('Исходные B'!$M$8:$M$27,MATCH(E10,'Исходные B'!$A$8:$A$27,0))),IF(OR(E10="",COUNTIF('Исходные B'!$A$8:$A$27,E10)&lt;&gt;1,COUNTIFS('Исходные B'!$A$8:$A$27,E10,'Исходные B'!$G$8:$G$27,"&lt;&gt;")&lt;&gt;1),"",INDEX('Исходные B'!$G$8:$G$27,MATCH(E10,'Исходные B'!$A$8:$A$27,0)))))*J10,"")</f>
        <v/>
      </c>
      <c r="G36" s="6" t="str">
        <f>IF(AND(A10&lt;&gt;"",ISNUMBER(IF(ISNUMBER(IF(OR(E10="",COUNTIF('Исходные B'!$A$8:$A$27,E10)&lt;&gt;1,COUNTIFS('Исходные B'!$A$8:$A$27,E10,'Исходные B'!$N$8:$N$27,"&lt;&gt;")&lt;&gt;1),"",INDEX('Исходные B'!$N$8:$N$27,MATCH(E10,'Исходные B'!$A$8:$A$27,0)))),IF(OR(E10="",COUNTIF('Исходные B'!$A$8:$A$27,E10)&lt;&gt;1,COUNTIFS('Исходные B'!$A$8:$A$27,E10,'Исходные B'!$N$8:$N$27,"&lt;&gt;")&lt;&gt;1),"",INDEX('Исходные B'!$N$8:$N$27,MATCH(E10,'Исходные B'!$A$8:$A$27,0))),IF(OR(E10="",COUNTIF('Исходные B'!$A$8:$A$27,E10)&lt;&gt;1,COUNTIFS('Исходные B'!$A$8:$A$27,E10,'Исходные B'!$H$8:$H$27,"&lt;&gt;")&lt;&gt;1),"",INDEX('Исходные B'!$H$8:$H$27,MATCH(E10,'Исходные B'!$A$8:$A$27,0))))),ISNUMBER(J10),J10&gt;0),(IF(ISNUMBER(IF(OR(E10="",COUNTIF('Исходные B'!$A$8:$A$27,E10)&lt;&gt;1,COUNTIFS('Исходные B'!$A$8:$A$27,E10,'Исходные B'!$N$8:$N$27,"&lt;&gt;")&lt;&gt;1),"",INDEX('Исходные B'!$N$8:$N$27,MATCH(E10,'Исходные B'!$A$8:$A$27,0)))),IF(OR(E10="",COUNTIF('Исходные B'!$A$8:$A$27,E10)&lt;&gt;1,COUNTIFS('Исходные B'!$A$8:$A$27,E10,'Исходные B'!$N$8:$N$27,"&lt;&gt;")&lt;&gt;1),"",INDEX('Исходные B'!$N$8:$N$27,MATCH(E10,'Исходные B'!$A$8:$A$27,0))),IF(OR(E10="",COUNTIF('Исходные B'!$A$8:$A$27,E10)&lt;&gt;1,COUNTIFS('Исходные B'!$A$8:$A$27,E10,'Исходные B'!$H$8:$H$27,"&lt;&gt;")&lt;&gt;1),"",INDEX('Исходные B'!$H$8:$H$27,MATCH(E10,'Исходные B'!$A$8:$A$27,0)))))/J10,"")</f>
        <v/>
      </c>
      <c r="H36" s="6" t="str">
        <f>IF(OR(D10="",COUNTIF('Исходные A'!$A$8:$A$27,D10)&lt;&gt;1,COUNTIFS('Исходные A'!$A$8:$A$27,D10,'Исходные A'!$I$8:$I$27,"&lt;&gt;")&lt;&gt;1),"",INDEX('Исходные A'!$I$8:$I$27,MATCH(D10,'Исходные A'!$A$8:$A$27,0)))</f>
        <v/>
      </c>
      <c r="I36" s="6" t="str">
        <f>IF(OR(E10="",COUNTIF('Исходные B'!$A$8:$A$27,E10)&lt;&gt;1,COUNTIFS('Исходные B'!$A$8:$A$27,E10,'Исходные B'!$I$8:$I$27,"&lt;&gt;")&lt;&gt;1),"",INDEX('Исходные B'!$I$8:$I$27,MATCH(E10,'Исходные B'!$A$8:$A$27,0)))</f>
        <v/>
      </c>
      <c r="J36" s="6" t="str">
        <f>IF(AND(AND(A10&lt;&gt;"",B10&lt;&gt;"",C10&lt;&gt;"",F10&lt;&gt;"",G10&lt;&gt;"",ISNUMBER(H10),H10&gt;=0,I10&gt;0,J10&gt;0,M10="да",N10="да"),B62="подтверждена",ISNUMBER(B36),ISNUMBER(C36)),H10*C36,"")</f>
        <v/>
      </c>
      <c r="K36" s="6" t="str">
        <f>IF(AND(AND(A10&lt;&gt;"",B10&lt;&gt;"",C10&lt;&gt;"",F10&lt;&gt;"",G10&lt;&gt;"",ISNUMBER(H10),H10&gt;=0,I10&gt;0,J10&gt;0,M10="да",N10="да"),C62="подтверждена",ISNUMBER(D36),ISNUMBER(E36)),H10*E36,"")</f>
        <v/>
      </c>
      <c r="L36" s="6" t="str">
        <f>IF(AND(AND(A10&lt;&gt;"",B10&lt;&gt;"",C10&lt;&gt;"",F10&lt;&gt;"",G10&lt;&gt;"",ISNUMBER(H10),H10&gt;=0,I10&gt;0,J10&gt;0,M10="да",N10="да"),D62="подтверждена",ISNUMBER(F36),ISNUMBER(G36)),H10*G36,"")</f>
        <v/>
      </c>
      <c r="M36" s="6" t="str">
        <f>IF(AND(ISNUMBER(J36),ISNUMBER(L36)),L36-J36,"")</f>
        <v/>
      </c>
      <c r="N36" s="10" t="str">
        <f>IF(AND(ISNUMBER(M36),J36&lt;&gt;0),M36/J36,"")</f>
        <v/>
      </c>
      <c r="O36" s="9" t="str">
        <f>IF(A10="","",IF(NOT(ISNUMBER(M36)),"Стоимость не подтверждена",IF(J36=0,"Нет базы процента","От суммы первого")))</f>
        <v/>
      </c>
    </row>
    <row r="37" ht="35" customHeight="1" spans="1:15" x14ac:dyDescent="0.25">
      <c r="A37" s="9" t="str">
        <f>IF(A11="","",A11)</f>
        <v/>
      </c>
      <c r="B37" s="15" t="str">
        <f>IF(AND(A11&lt;&gt;"",ISNUMBER(IF(OR(D11="",COUNTIF('Исходные A'!$A$8:$A$27,D11)&lt;&gt;1,COUNTIFS('Исходные A'!$A$8:$A$27,D11,'Исходные A'!$G$8:$G$27,"&lt;&gt;")&lt;&gt;1),"",INDEX('Исходные A'!$G$8:$G$27,MATCH(D11,'Исходные A'!$A$8:$A$27,0)))),ISNUMBER(I11),I11&gt;0),(IF(OR(D11="",COUNTIF('Исходные A'!$A$8:$A$27,D11)&lt;&gt;1,COUNTIFS('Исходные A'!$A$8:$A$27,D11,'Исходные A'!$G$8:$G$27,"&lt;&gt;")&lt;&gt;1),"",INDEX('Исходные A'!$G$8:$G$27,MATCH(D11,'Исходные A'!$A$8:$A$27,0))))*I11,"")</f>
        <v/>
      </c>
      <c r="C37" s="6" t="str">
        <f>IF(AND(A11&lt;&gt;"",ISNUMBER(IF(OR(D11="",COUNTIF('Исходные A'!$A$8:$A$27,D11)&lt;&gt;1,COUNTIFS('Исходные A'!$A$8:$A$27,D11,'Исходные A'!$H$8:$H$27,"&lt;&gt;")&lt;&gt;1),"",INDEX('Исходные A'!$H$8:$H$27,MATCH(D11,'Исходные A'!$A$8:$A$27,0)))),ISNUMBER(I11),I11&gt;0),(IF(OR(D11="",COUNTIF('Исходные A'!$A$8:$A$27,D11)&lt;&gt;1,COUNTIFS('Исходные A'!$A$8:$A$27,D11,'Исходные A'!$H$8:$H$27,"&lt;&gt;")&lt;&gt;1),"",INDEX('Исходные A'!$H$8:$H$27,MATCH(D11,'Исходные A'!$A$8:$A$27,0))))/I11,"")</f>
        <v/>
      </c>
      <c r="D37" s="15" t="str">
        <f>IF(AND(A11&lt;&gt;"",ISNUMBER(IF(OR(E11="",COUNTIF('Исходные B'!$A$8:$A$27,E11)&lt;&gt;1,COUNTIFS('Исходные B'!$A$8:$A$27,E11,'Исходные B'!$G$8:$G$27,"&lt;&gt;")&lt;&gt;1),"",INDEX('Исходные B'!$G$8:$G$27,MATCH(E11,'Исходные B'!$A$8:$A$27,0)))),ISNUMBER(J11),J11&gt;0),(IF(OR(E11="",COUNTIF('Исходные B'!$A$8:$A$27,E11)&lt;&gt;1,COUNTIFS('Исходные B'!$A$8:$A$27,E11,'Исходные B'!$G$8:$G$27,"&lt;&gt;")&lt;&gt;1),"",INDEX('Исходные B'!$G$8:$G$27,MATCH(E11,'Исходные B'!$A$8:$A$27,0))))*J11,"")</f>
        <v/>
      </c>
      <c r="E37" s="6" t="str">
        <f>IF(AND(A11&lt;&gt;"",ISNUMBER(IF(OR(E11="",COUNTIF('Исходные B'!$A$8:$A$27,E11)&lt;&gt;1,COUNTIFS('Исходные B'!$A$8:$A$27,E11,'Исходные B'!$H$8:$H$27,"&lt;&gt;")&lt;&gt;1),"",INDEX('Исходные B'!$H$8:$H$27,MATCH(E11,'Исходные B'!$A$8:$A$27,0)))),ISNUMBER(J11),J11&gt;0),(IF(OR(E11="",COUNTIF('Исходные B'!$A$8:$A$27,E11)&lt;&gt;1,COUNTIFS('Исходные B'!$A$8:$A$27,E11,'Исходные B'!$H$8:$H$27,"&lt;&gt;")&lt;&gt;1),"",INDEX('Исходные B'!$H$8:$H$27,MATCH(E11,'Исходные B'!$A$8:$A$27,0))))/J11,"")</f>
        <v/>
      </c>
      <c r="F37" s="15" t="str">
        <f>IF(AND(A11&lt;&gt;"",ISNUMBER(IF(ISNUMBER(IF(OR(E11="",COUNTIF('Исходные B'!$A$8:$A$27,E11)&lt;&gt;1,COUNTIFS('Исходные B'!$A$8:$A$27,E11,'Исходные B'!$M$8:$M$27,"&lt;&gt;")&lt;&gt;1),"",INDEX('Исходные B'!$M$8:$M$27,MATCH(E11,'Исходные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B'!$M$8:$M$27,MATCH(E11,'Исходные B'!$A$8:$A$27,0))),IF(OR(E11="",COUNTIF('Исходные B'!$A$8:$A$27,E11)&lt;&gt;1,COUNTIFS('Исходные B'!$A$8:$A$27,E11,'Исходные B'!$G$8:$G$27,"&lt;&gt;")&lt;&gt;1),"",INDEX('Исходные B'!$G$8:$G$27,MATCH(E11,'Исходные B'!$A$8:$A$27,0))))),ISNUMBER(J11),J11&gt;0),(IF(ISNUMBER(IF(OR(E11="",COUNTIF('Исходные B'!$A$8:$A$27,E11)&lt;&gt;1,COUNTIFS('Исходные B'!$A$8:$A$27,E11,'Исходные B'!$M$8:$M$27,"&lt;&gt;")&lt;&gt;1),"",INDEX('Исходные B'!$M$8:$M$27,MATCH(E11,'Исходные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B'!$M$8:$M$27,MATCH(E11,'Исходные B'!$A$8:$A$27,0))),IF(OR(E11="",COUNTIF('Исходные B'!$A$8:$A$27,E11)&lt;&gt;1,COUNTIFS('Исходные B'!$A$8:$A$27,E11,'Исходные B'!$G$8:$G$27,"&lt;&gt;")&lt;&gt;1),"",INDEX('Исходные B'!$G$8:$G$27,MATCH(E11,'Исходные B'!$A$8:$A$27,0)))))*J11,"")</f>
        <v/>
      </c>
      <c r="G37" s="6" t="str">
        <f>IF(AND(A11&lt;&gt;"",ISNUMBER(IF(ISNUMBER(IF(OR(E11="",COUNTIF('Исходные B'!$A$8:$A$27,E11)&lt;&gt;1,COUNTIFS('Исходные B'!$A$8:$A$27,E11,'Исходные B'!$N$8:$N$27,"&lt;&gt;")&lt;&gt;1),"",INDEX('Исходные B'!$N$8:$N$27,MATCH(E11,'Исходные B'!$A$8:$A$27,0)))),IF(OR(E11="",COUNTIF('Исходные B'!$A$8:$A$27,E11)&lt;&gt;1,COUNTIFS('Исходные B'!$A$8:$A$27,E11,'Исходные B'!$N$8:$N$27,"&lt;&gt;")&lt;&gt;1),"",INDEX('Исходные B'!$N$8:$N$27,MATCH(E11,'Исходные B'!$A$8:$A$27,0))),IF(OR(E11="",COUNTIF('Исходные B'!$A$8:$A$27,E11)&lt;&gt;1,COUNTIFS('Исходные B'!$A$8:$A$27,E11,'Исходные B'!$H$8:$H$27,"&lt;&gt;")&lt;&gt;1),"",INDEX('Исходные B'!$H$8:$H$27,MATCH(E11,'Исходные B'!$A$8:$A$27,0))))),ISNUMBER(J11),J11&gt;0),(IF(ISNUMBER(IF(OR(E11="",COUNTIF('Исходные B'!$A$8:$A$27,E11)&lt;&gt;1,COUNTIFS('Исходные B'!$A$8:$A$27,E11,'Исходные B'!$N$8:$N$27,"&lt;&gt;")&lt;&gt;1),"",INDEX('Исходные B'!$N$8:$N$27,MATCH(E11,'Исходные B'!$A$8:$A$27,0)))),IF(OR(E11="",COUNTIF('Исходные B'!$A$8:$A$27,E11)&lt;&gt;1,COUNTIFS('Исходные B'!$A$8:$A$27,E11,'Исходные B'!$N$8:$N$27,"&lt;&gt;")&lt;&gt;1),"",INDEX('Исходные B'!$N$8:$N$27,MATCH(E11,'Исходные B'!$A$8:$A$27,0))),IF(OR(E11="",COUNTIF('Исходные B'!$A$8:$A$27,E11)&lt;&gt;1,COUNTIFS('Исходные B'!$A$8:$A$27,E11,'Исходные B'!$H$8:$H$27,"&lt;&gt;")&lt;&gt;1),"",INDEX('Исходные B'!$H$8:$H$27,MATCH(E11,'Исходные B'!$A$8:$A$27,0)))))/J11,"")</f>
        <v/>
      </c>
      <c r="H37" s="6" t="str">
        <f>IF(OR(D11="",COUNTIF('Исходные A'!$A$8:$A$27,D11)&lt;&gt;1,COUNTIFS('Исходные A'!$A$8:$A$27,D11,'Исходные A'!$I$8:$I$27,"&lt;&gt;")&lt;&gt;1),"",INDEX('Исходные A'!$I$8:$I$27,MATCH(D11,'Исходные A'!$A$8:$A$27,0)))</f>
        <v/>
      </c>
      <c r="I37" s="6" t="str">
        <f>IF(OR(E11="",COUNTIF('Исходные B'!$A$8:$A$27,E11)&lt;&gt;1,COUNTIFS('Исходные B'!$A$8:$A$27,E11,'Исходные B'!$I$8:$I$27,"&lt;&gt;")&lt;&gt;1),"",INDEX('Исходные B'!$I$8:$I$27,MATCH(E11,'Исходные B'!$A$8:$A$27,0)))</f>
        <v/>
      </c>
      <c r="J37" s="6" t="str">
        <f>IF(AND(AND(A11&lt;&gt;"",B11&lt;&gt;"",C11&lt;&gt;"",F11&lt;&gt;"",G11&lt;&gt;"",ISNUMBER(H11),H11&gt;=0,I11&gt;0,J11&gt;0,M11="да",N11="да"),B63="подтверждена",ISNUMBER(B37),ISNUMBER(C37)),H11*C37,"")</f>
        <v/>
      </c>
      <c r="K37" s="6" t="str">
        <f>IF(AND(AND(A11&lt;&gt;"",B11&lt;&gt;"",C11&lt;&gt;"",F11&lt;&gt;"",G11&lt;&gt;"",ISNUMBER(H11),H11&gt;=0,I11&gt;0,J11&gt;0,M11="да",N11="да"),C63="подтверждена",ISNUMBER(D37),ISNUMBER(E37)),H11*E37,"")</f>
        <v/>
      </c>
      <c r="L37" s="6" t="str">
        <f>IF(AND(AND(A11&lt;&gt;"",B11&lt;&gt;"",C11&lt;&gt;"",F11&lt;&gt;"",G11&lt;&gt;"",ISNUMBER(H11),H11&gt;=0,I11&gt;0,J11&gt;0,M11="да",N11="да"),D63="подтверждена",ISNUMBER(F37),ISNUMBER(G37)),H11*G37,"")</f>
        <v/>
      </c>
      <c r="M37" s="6" t="str">
        <f>IF(AND(ISNUMBER(J37),ISNUMBER(L37)),L37-J37,"")</f>
        <v/>
      </c>
      <c r="N37" s="10" t="str">
        <f>IF(AND(ISNUMBER(M37),J37&lt;&gt;0),M37/J37,"")</f>
        <v/>
      </c>
      <c r="O37" s="9" t="str">
        <f>IF(A11="","",IF(NOT(ISNUMBER(M37)),"Стоимость не подтверждена",IF(J37=0,"Нет базы процента","От суммы первого")))</f>
        <v/>
      </c>
    </row>
    <row r="38" ht="35" customHeight="1" spans="1:15" x14ac:dyDescent="0.25">
      <c r="A38" s="9" t="str">
        <f>IF(A12="","",A12)</f>
        <v/>
      </c>
      <c r="B38" s="15" t="str">
        <f>IF(AND(A12&lt;&gt;"",ISNUMBER(IF(OR(D12="",COUNTIF('Исходные A'!$A$8:$A$27,D12)&lt;&gt;1,COUNTIFS('Исходные A'!$A$8:$A$27,D12,'Исходные A'!$G$8:$G$27,"&lt;&gt;")&lt;&gt;1),"",INDEX('Исходные A'!$G$8:$G$27,MATCH(D12,'Исходные A'!$A$8:$A$27,0)))),ISNUMBER(I12),I12&gt;0),(IF(OR(D12="",COUNTIF('Исходные A'!$A$8:$A$27,D12)&lt;&gt;1,COUNTIFS('Исходные A'!$A$8:$A$27,D12,'Исходные A'!$G$8:$G$27,"&lt;&gt;")&lt;&gt;1),"",INDEX('Исходные A'!$G$8:$G$27,MATCH(D12,'Исходные A'!$A$8:$A$27,0))))*I12,"")</f>
        <v/>
      </c>
      <c r="C38" s="6" t="str">
        <f>IF(AND(A12&lt;&gt;"",ISNUMBER(IF(OR(D12="",COUNTIF('Исходные A'!$A$8:$A$27,D12)&lt;&gt;1,COUNTIFS('Исходные A'!$A$8:$A$27,D12,'Исходные A'!$H$8:$H$27,"&lt;&gt;")&lt;&gt;1),"",INDEX('Исходные A'!$H$8:$H$27,MATCH(D12,'Исходные A'!$A$8:$A$27,0)))),ISNUMBER(I12),I12&gt;0),(IF(OR(D12="",COUNTIF('Исходные A'!$A$8:$A$27,D12)&lt;&gt;1,COUNTIFS('Исходные A'!$A$8:$A$27,D12,'Исходные A'!$H$8:$H$27,"&lt;&gt;")&lt;&gt;1),"",INDEX('Исходные A'!$H$8:$H$27,MATCH(D12,'Исходные A'!$A$8:$A$27,0))))/I12,"")</f>
        <v/>
      </c>
      <c r="D38" s="15" t="str">
        <f>IF(AND(A12&lt;&gt;"",ISNUMBER(IF(OR(E12="",COUNTIF('Исходные B'!$A$8:$A$27,E12)&lt;&gt;1,COUNTIFS('Исходные B'!$A$8:$A$27,E12,'Исходные B'!$G$8:$G$27,"&lt;&gt;")&lt;&gt;1),"",INDEX('Исходные B'!$G$8:$G$27,MATCH(E12,'Исходные B'!$A$8:$A$27,0)))),ISNUMBER(J12),J12&gt;0),(IF(OR(E12="",COUNTIF('Исходные B'!$A$8:$A$27,E12)&lt;&gt;1,COUNTIFS('Исходные B'!$A$8:$A$27,E12,'Исходные B'!$G$8:$G$27,"&lt;&gt;")&lt;&gt;1),"",INDEX('Исходные B'!$G$8:$G$27,MATCH(E12,'Исходные B'!$A$8:$A$27,0))))*J12,"")</f>
        <v/>
      </c>
      <c r="E38" s="6" t="str">
        <f>IF(AND(A12&lt;&gt;"",ISNUMBER(IF(OR(E12="",COUNTIF('Исходные B'!$A$8:$A$27,E12)&lt;&gt;1,COUNTIFS('Исходные B'!$A$8:$A$27,E12,'Исходные B'!$H$8:$H$27,"&lt;&gt;")&lt;&gt;1),"",INDEX('Исходные B'!$H$8:$H$27,MATCH(E12,'Исходные B'!$A$8:$A$27,0)))),ISNUMBER(J12),J12&gt;0),(IF(OR(E12="",COUNTIF('Исходные B'!$A$8:$A$27,E12)&lt;&gt;1,COUNTIFS('Исходные B'!$A$8:$A$27,E12,'Исходные B'!$H$8:$H$27,"&lt;&gt;")&lt;&gt;1),"",INDEX('Исходные B'!$H$8:$H$27,MATCH(E12,'Исходные B'!$A$8:$A$27,0))))/J12,"")</f>
        <v/>
      </c>
      <c r="F38" s="15" t="str">
        <f>IF(AND(A12&lt;&gt;"",ISNUMBER(IF(ISNUMBER(IF(OR(E12="",COUNTIF('Исходные B'!$A$8:$A$27,E12)&lt;&gt;1,COUNTIFS('Исходные B'!$A$8:$A$27,E12,'Исходные B'!$M$8:$M$27,"&lt;&gt;")&lt;&gt;1),"",INDEX('Исходные B'!$M$8:$M$27,MATCH(E12,'Исходные B'!$A$8:$A$27,0)))),IF(OR(E12="",COUNTIF('Исходные B'!$A$8:$A$27,E12)&lt;&gt;1,COUNTIFS('Исходные B'!$A$8:$A$27,E12,'Исходные B'!$M$8:$M$27,"&lt;&gt;")&lt;&gt;1),"",INDEX('Исходные B'!$M$8:$M$27,MATCH(E12,'Исходные B'!$A$8:$A$27,0))),IF(OR(E12="",COUNTIF('Исходные B'!$A$8:$A$27,E12)&lt;&gt;1,COUNTIFS('Исходные B'!$A$8:$A$27,E12,'Исходные B'!$G$8:$G$27,"&lt;&gt;")&lt;&gt;1),"",INDEX('Исходные B'!$G$8:$G$27,MATCH(E12,'Исходные B'!$A$8:$A$27,0))))),ISNUMBER(J12),J12&gt;0),(IF(ISNUMBER(IF(OR(E12="",COUNTIF('Исходные B'!$A$8:$A$27,E12)&lt;&gt;1,COUNTIFS('Исходные B'!$A$8:$A$27,E12,'Исходные B'!$M$8:$M$27,"&lt;&gt;")&lt;&gt;1),"",INDEX('Исходные B'!$M$8:$M$27,MATCH(E12,'Исходные B'!$A$8:$A$27,0)))),IF(OR(E12="",COUNTIF('Исходные B'!$A$8:$A$27,E12)&lt;&gt;1,COUNTIFS('Исходные B'!$A$8:$A$27,E12,'Исходные B'!$M$8:$M$27,"&lt;&gt;")&lt;&gt;1),"",INDEX('Исходные B'!$M$8:$M$27,MATCH(E12,'Исходные B'!$A$8:$A$27,0))),IF(OR(E12="",COUNTIF('Исходные B'!$A$8:$A$27,E12)&lt;&gt;1,COUNTIFS('Исходные B'!$A$8:$A$27,E12,'Исходные B'!$G$8:$G$27,"&lt;&gt;")&lt;&gt;1),"",INDEX('Исходные B'!$G$8:$G$27,MATCH(E12,'Исходные B'!$A$8:$A$27,0)))))*J12,"")</f>
        <v/>
      </c>
      <c r="G38" s="6" t="str">
        <f>IF(AND(A12&lt;&gt;"",ISNUMBER(IF(ISNUMBER(IF(OR(E12="",COUNTIF('Исходные B'!$A$8:$A$27,E12)&lt;&gt;1,COUNTIFS('Исходные B'!$A$8:$A$27,E12,'Исходные B'!$N$8:$N$27,"&lt;&gt;")&lt;&gt;1),"",INDEX('Исходные B'!$N$8:$N$27,MATCH(E12,'Исходные B'!$A$8:$A$27,0)))),IF(OR(E12="",COUNTIF('Исходные B'!$A$8:$A$27,E12)&lt;&gt;1,COUNTIFS('Исходные B'!$A$8:$A$27,E12,'Исходные B'!$N$8:$N$27,"&lt;&gt;")&lt;&gt;1),"",INDEX('Исходные B'!$N$8:$N$27,MATCH(E12,'Исходные B'!$A$8:$A$27,0))),IF(OR(E12="",COUNTIF('Исходные B'!$A$8:$A$27,E12)&lt;&gt;1,COUNTIFS('Исходные B'!$A$8:$A$27,E12,'Исходные B'!$H$8:$H$27,"&lt;&gt;")&lt;&gt;1),"",INDEX('Исходные B'!$H$8:$H$27,MATCH(E12,'Исходные B'!$A$8:$A$27,0))))),ISNUMBER(J12),J12&gt;0),(IF(ISNUMBER(IF(OR(E12="",COUNTIF('Исходные B'!$A$8:$A$27,E12)&lt;&gt;1,COUNTIFS('Исходные B'!$A$8:$A$27,E12,'Исходные B'!$N$8:$N$27,"&lt;&gt;")&lt;&gt;1),"",INDEX('Исходные B'!$N$8:$N$27,MATCH(E12,'Исходные B'!$A$8:$A$27,0)))),IF(OR(E12="",COUNTIF('Исходные B'!$A$8:$A$27,E12)&lt;&gt;1,COUNTIFS('Исходные B'!$A$8:$A$27,E12,'Исходные B'!$N$8:$N$27,"&lt;&gt;")&lt;&gt;1),"",INDEX('Исходные B'!$N$8:$N$27,MATCH(E12,'Исходные B'!$A$8:$A$27,0))),IF(OR(E12="",COUNTIF('Исходные B'!$A$8:$A$27,E12)&lt;&gt;1,COUNTIFS('Исходные B'!$A$8:$A$27,E12,'Исходные B'!$H$8:$H$27,"&lt;&gt;")&lt;&gt;1),"",INDEX('Исходные B'!$H$8:$H$27,MATCH(E12,'Исходные B'!$A$8:$A$27,0)))))/J12,"")</f>
        <v/>
      </c>
      <c r="H38" s="6" t="str">
        <f>IF(OR(D12="",COUNTIF('Исходные A'!$A$8:$A$27,D12)&lt;&gt;1,COUNTIFS('Исходные A'!$A$8:$A$27,D12,'Исходные A'!$I$8:$I$27,"&lt;&gt;")&lt;&gt;1),"",INDEX('Исходные A'!$I$8:$I$27,MATCH(D12,'Исходные A'!$A$8:$A$27,0)))</f>
        <v/>
      </c>
      <c r="I38" s="6" t="str">
        <f>IF(OR(E12="",COUNTIF('Исходные B'!$A$8:$A$27,E12)&lt;&gt;1,COUNTIFS('Исходные B'!$A$8:$A$27,E12,'Исходные B'!$I$8:$I$27,"&lt;&gt;")&lt;&gt;1),"",INDEX('Исходные B'!$I$8:$I$27,MATCH(E12,'Исходные B'!$A$8:$A$27,0)))</f>
        <v/>
      </c>
      <c r="J38" s="6" t="str">
        <f>IF(AND(AND(A12&lt;&gt;"",B12&lt;&gt;"",C12&lt;&gt;"",F12&lt;&gt;"",G12&lt;&gt;"",ISNUMBER(H12),H12&gt;=0,I12&gt;0,J12&gt;0,M12="да",N12="да"),B64="подтверждена",ISNUMBER(B38),ISNUMBER(C38)),H12*C38,"")</f>
        <v/>
      </c>
      <c r="K38" s="6" t="str">
        <f>IF(AND(AND(A12&lt;&gt;"",B12&lt;&gt;"",C12&lt;&gt;"",F12&lt;&gt;"",G12&lt;&gt;"",ISNUMBER(H12),H12&gt;=0,I12&gt;0,J12&gt;0,M12="да",N12="да"),C64="подтверждена",ISNUMBER(D38),ISNUMBER(E38)),H12*E38,"")</f>
        <v/>
      </c>
      <c r="L38" s="6" t="str">
        <f>IF(AND(AND(A12&lt;&gt;"",B12&lt;&gt;"",C12&lt;&gt;"",F12&lt;&gt;"",G12&lt;&gt;"",ISNUMBER(H12),H12&gt;=0,I12&gt;0,J12&gt;0,M12="да",N12="да"),D64="подтверждена",ISNUMBER(F38),ISNUMBER(G38)),H12*G38,"")</f>
        <v/>
      </c>
      <c r="M38" s="6" t="str">
        <f>IF(AND(ISNUMBER(J38),ISNUMBER(L38)),L38-J38,"")</f>
        <v/>
      </c>
      <c r="N38" s="10" t="str">
        <f>IF(AND(ISNUMBER(M38),J38&lt;&gt;0),M38/J38,"")</f>
        <v/>
      </c>
      <c r="O38" s="9" t="str">
        <f>IF(A12="","",IF(NOT(ISNUMBER(M38)),"Стоимость не подтверждена",IF(J38=0,"Нет базы процента","От суммы первого")))</f>
        <v/>
      </c>
    </row>
    <row r="39" ht="35" customHeight="1" spans="1:15" x14ac:dyDescent="0.25">
      <c r="A39" s="9" t="str">
        <f>IF(A13="","",A13)</f>
        <v/>
      </c>
      <c r="B39" s="15" t="str">
        <f>IF(AND(A13&lt;&gt;"",ISNUMBER(IF(OR(D13="",COUNTIF('Исходные A'!$A$8:$A$27,D13)&lt;&gt;1,COUNTIFS('Исходные A'!$A$8:$A$27,D13,'Исходные A'!$G$8:$G$27,"&lt;&gt;")&lt;&gt;1),"",INDEX('Исходные A'!$G$8:$G$27,MATCH(D13,'Исходные A'!$A$8:$A$27,0)))),ISNUMBER(I13),I13&gt;0),(IF(OR(D13="",COUNTIF('Исходные A'!$A$8:$A$27,D13)&lt;&gt;1,COUNTIFS('Исходные A'!$A$8:$A$27,D13,'Исходные A'!$G$8:$G$27,"&lt;&gt;")&lt;&gt;1),"",INDEX('Исходные A'!$G$8:$G$27,MATCH(D13,'Исходные A'!$A$8:$A$27,0))))*I13,"")</f>
        <v/>
      </c>
      <c r="C39" s="6" t="str">
        <f>IF(AND(A13&lt;&gt;"",ISNUMBER(IF(OR(D13="",COUNTIF('Исходные A'!$A$8:$A$27,D13)&lt;&gt;1,COUNTIFS('Исходные A'!$A$8:$A$27,D13,'Исходные A'!$H$8:$H$27,"&lt;&gt;")&lt;&gt;1),"",INDEX('Исходные A'!$H$8:$H$27,MATCH(D13,'Исходные A'!$A$8:$A$27,0)))),ISNUMBER(I13),I13&gt;0),(IF(OR(D13="",COUNTIF('Исходные A'!$A$8:$A$27,D13)&lt;&gt;1,COUNTIFS('Исходные A'!$A$8:$A$27,D13,'Исходные A'!$H$8:$H$27,"&lt;&gt;")&lt;&gt;1),"",INDEX('Исходные A'!$H$8:$H$27,MATCH(D13,'Исходные A'!$A$8:$A$27,0))))/I13,"")</f>
        <v/>
      </c>
      <c r="D39" s="15" t="str">
        <f>IF(AND(A13&lt;&gt;"",ISNUMBER(IF(OR(E13="",COUNTIF('Исходные B'!$A$8:$A$27,E13)&lt;&gt;1,COUNTIFS('Исходные B'!$A$8:$A$27,E13,'Исходные B'!$G$8:$G$27,"&lt;&gt;")&lt;&gt;1),"",INDEX('Исходные B'!$G$8:$G$27,MATCH(E13,'Исходные B'!$A$8:$A$27,0)))),ISNUMBER(J13),J13&gt;0),(IF(OR(E13="",COUNTIF('Исходные B'!$A$8:$A$27,E13)&lt;&gt;1,COUNTIFS('Исходные B'!$A$8:$A$27,E13,'Исходные B'!$G$8:$G$27,"&lt;&gt;")&lt;&gt;1),"",INDEX('Исходные B'!$G$8:$G$27,MATCH(E13,'Исходные B'!$A$8:$A$27,0))))*J13,"")</f>
        <v/>
      </c>
      <c r="E39" s="6" t="str">
        <f>IF(AND(A13&lt;&gt;"",ISNUMBER(IF(OR(E13="",COUNTIF('Исходные B'!$A$8:$A$27,E13)&lt;&gt;1,COUNTIFS('Исходные B'!$A$8:$A$27,E13,'Исходные B'!$H$8:$H$27,"&lt;&gt;")&lt;&gt;1),"",INDEX('Исходные B'!$H$8:$H$27,MATCH(E13,'Исходные B'!$A$8:$A$27,0)))),ISNUMBER(J13),J13&gt;0),(IF(OR(E13="",COUNTIF('Исходные B'!$A$8:$A$27,E13)&lt;&gt;1,COUNTIFS('Исходные B'!$A$8:$A$27,E13,'Исходные B'!$H$8:$H$27,"&lt;&gt;")&lt;&gt;1),"",INDEX('Исходные B'!$H$8:$H$27,MATCH(E13,'Исходные B'!$A$8:$A$27,0))))/J13,"")</f>
        <v/>
      </c>
      <c r="F39" s="15" t="str">
        <f>IF(AND(A13&lt;&gt;"",ISNUMBER(IF(ISNUMBER(IF(OR(E13="",COUNTIF('Исходные B'!$A$8:$A$27,E13)&lt;&gt;1,COUNTIFS('Исходные B'!$A$8:$A$27,E13,'Исходные B'!$M$8:$M$27,"&lt;&gt;")&lt;&gt;1),"",INDEX('Исходные B'!$M$8:$M$27,MATCH(E13,'Исходные B'!$A$8:$A$27,0)))),IF(OR(E13="",COUNTIF('Исходные B'!$A$8:$A$27,E13)&lt;&gt;1,COUNTIFS('Исходные B'!$A$8:$A$27,E13,'Исходные B'!$M$8:$M$27,"&lt;&gt;")&lt;&gt;1),"",INDEX('Исходные B'!$M$8:$M$27,MATCH(E13,'Исходные B'!$A$8:$A$27,0))),IF(OR(E13="",COUNTIF('Исходные B'!$A$8:$A$27,E13)&lt;&gt;1,COUNTIFS('Исходные B'!$A$8:$A$27,E13,'Исходные B'!$G$8:$G$27,"&lt;&gt;")&lt;&gt;1),"",INDEX('Исходные B'!$G$8:$G$27,MATCH(E13,'Исходные B'!$A$8:$A$27,0))))),ISNUMBER(J13),J13&gt;0),(IF(ISNUMBER(IF(OR(E13="",COUNTIF('Исходные B'!$A$8:$A$27,E13)&lt;&gt;1,COUNTIFS('Исходные B'!$A$8:$A$27,E13,'Исходные B'!$M$8:$M$27,"&lt;&gt;")&lt;&gt;1),"",INDEX('Исходные B'!$M$8:$M$27,MATCH(E13,'Исходные B'!$A$8:$A$27,0)))),IF(OR(E13="",COUNTIF('Исходные B'!$A$8:$A$27,E13)&lt;&gt;1,COUNTIFS('Исходные B'!$A$8:$A$27,E13,'Исходные B'!$M$8:$M$27,"&lt;&gt;")&lt;&gt;1),"",INDEX('Исходные B'!$M$8:$M$27,MATCH(E13,'Исходные B'!$A$8:$A$27,0))),IF(OR(E13="",COUNTIF('Исходные B'!$A$8:$A$27,E13)&lt;&gt;1,COUNTIFS('Исходные B'!$A$8:$A$27,E13,'Исходные B'!$G$8:$G$27,"&lt;&gt;")&lt;&gt;1),"",INDEX('Исходные B'!$G$8:$G$27,MATCH(E13,'Исходные B'!$A$8:$A$27,0)))))*J13,"")</f>
        <v/>
      </c>
      <c r="G39" s="6" t="str">
        <f>IF(AND(A13&lt;&gt;"",ISNUMBER(IF(ISNUMBER(IF(OR(E13="",COUNTIF('Исходные B'!$A$8:$A$27,E13)&lt;&gt;1,COUNTIFS('Исходные B'!$A$8:$A$27,E13,'Исходные B'!$N$8:$N$27,"&lt;&gt;")&lt;&gt;1),"",INDEX('Исходные B'!$N$8:$N$27,MATCH(E13,'Исходные B'!$A$8:$A$27,0)))),IF(OR(E13="",COUNTIF('Исходные B'!$A$8:$A$27,E13)&lt;&gt;1,COUNTIFS('Исходные B'!$A$8:$A$27,E13,'Исходные B'!$N$8:$N$27,"&lt;&gt;")&lt;&gt;1),"",INDEX('Исходные B'!$N$8:$N$27,MATCH(E13,'Исходные B'!$A$8:$A$27,0))),IF(OR(E13="",COUNTIF('Исходные B'!$A$8:$A$27,E13)&lt;&gt;1,COUNTIFS('Исходные B'!$A$8:$A$27,E13,'Исходные B'!$H$8:$H$27,"&lt;&gt;")&lt;&gt;1),"",INDEX('Исходные B'!$H$8:$H$27,MATCH(E13,'Исходные B'!$A$8:$A$27,0))))),ISNUMBER(J13),J13&gt;0),(IF(ISNUMBER(IF(OR(E13="",COUNTIF('Исходные B'!$A$8:$A$27,E13)&lt;&gt;1,COUNTIFS('Исходные B'!$A$8:$A$27,E13,'Исходные B'!$N$8:$N$27,"&lt;&gt;")&lt;&gt;1),"",INDEX('Исходные B'!$N$8:$N$27,MATCH(E13,'Исходные B'!$A$8:$A$27,0)))),IF(OR(E13="",COUNTIF('Исходные B'!$A$8:$A$27,E13)&lt;&gt;1,COUNTIFS('Исходные B'!$A$8:$A$27,E13,'Исходные B'!$N$8:$N$27,"&lt;&gt;")&lt;&gt;1),"",INDEX('Исходные B'!$N$8:$N$27,MATCH(E13,'Исходные B'!$A$8:$A$27,0))),IF(OR(E13="",COUNTIF('Исходные B'!$A$8:$A$27,E13)&lt;&gt;1,COUNTIFS('Исходные B'!$A$8:$A$27,E13,'Исходные B'!$H$8:$H$27,"&lt;&gt;")&lt;&gt;1),"",INDEX('Исходные B'!$H$8:$H$27,MATCH(E13,'Исходные B'!$A$8:$A$27,0)))))/J13,"")</f>
        <v/>
      </c>
      <c r="H39" s="6" t="str">
        <f>IF(OR(D13="",COUNTIF('Исходные A'!$A$8:$A$27,D13)&lt;&gt;1,COUNTIFS('Исходные A'!$A$8:$A$27,D13,'Исходные A'!$I$8:$I$27,"&lt;&gt;")&lt;&gt;1),"",INDEX('Исходные A'!$I$8:$I$27,MATCH(D13,'Исходные A'!$A$8:$A$27,0)))</f>
        <v/>
      </c>
      <c r="I39" s="6" t="str">
        <f>IF(OR(E13="",COUNTIF('Исходные B'!$A$8:$A$27,E13)&lt;&gt;1,COUNTIFS('Исходные B'!$A$8:$A$27,E13,'Исходные B'!$I$8:$I$27,"&lt;&gt;")&lt;&gt;1),"",INDEX('Исходные B'!$I$8:$I$27,MATCH(E13,'Исходные B'!$A$8:$A$27,0)))</f>
        <v/>
      </c>
      <c r="J39" s="6" t="str">
        <f>IF(AND(AND(A13&lt;&gt;"",B13&lt;&gt;"",C13&lt;&gt;"",F13&lt;&gt;"",G13&lt;&gt;"",ISNUMBER(H13),H13&gt;=0,I13&gt;0,J13&gt;0,M13="да",N13="да"),B65="подтверждена",ISNUMBER(B39),ISNUMBER(C39)),H13*C39,"")</f>
        <v/>
      </c>
      <c r="K39" s="6" t="str">
        <f>IF(AND(AND(A13&lt;&gt;"",B13&lt;&gt;"",C13&lt;&gt;"",F13&lt;&gt;"",G13&lt;&gt;"",ISNUMBER(H13),H13&gt;=0,I13&gt;0,J13&gt;0,M13="да",N13="да"),C65="подтверждена",ISNUMBER(D39),ISNUMBER(E39)),H13*E39,"")</f>
        <v/>
      </c>
      <c r="L39" s="6" t="str">
        <f>IF(AND(AND(A13&lt;&gt;"",B13&lt;&gt;"",C13&lt;&gt;"",F13&lt;&gt;"",G13&lt;&gt;"",ISNUMBER(H13),H13&gt;=0,I13&gt;0,J13&gt;0,M13="да",N13="да"),D65="подтверждена",ISNUMBER(F39),ISNUMBER(G39)),H13*G39,"")</f>
        <v/>
      </c>
      <c r="M39" s="6" t="str">
        <f>IF(AND(ISNUMBER(J39),ISNUMBER(L39)),L39-J39,"")</f>
        <v/>
      </c>
      <c r="N39" s="10" t="str">
        <f>IF(AND(ISNUMBER(M39),J39&lt;&gt;0),M39/J39,"")</f>
        <v/>
      </c>
      <c r="O39" s="9" t="str">
        <f>IF(A13="","",IF(NOT(ISNUMBER(M39)),"Стоимость не подтверждена",IF(J39=0,"Нет базы процента","От суммы первого")))</f>
        <v/>
      </c>
    </row>
    <row r="40" ht="35" customHeight="1" spans="1:15" x14ac:dyDescent="0.25">
      <c r="A40" s="9" t="str">
        <f>IF(A14="","",A14)</f>
        <v/>
      </c>
      <c r="B40" s="15" t="str">
        <f>IF(AND(A14&lt;&gt;"",ISNUMBER(IF(OR(D14="",COUNTIF('Исходные A'!$A$8:$A$27,D14)&lt;&gt;1,COUNTIFS('Исходные A'!$A$8:$A$27,D14,'Исходные A'!$G$8:$G$27,"&lt;&gt;")&lt;&gt;1),"",INDEX('Исходные A'!$G$8:$G$27,MATCH(D14,'Исходные A'!$A$8:$A$27,0)))),ISNUMBER(I14),I14&gt;0),(IF(OR(D14="",COUNTIF('Исходные A'!$A$8:$A$27,D14)&lt;&gt;1,COUNTIFS('Исходные A'!$A$8:$A$27,D14,'Исходные A'!$G$8:$G$27,"&lt;&gt;")&lt;&gt;1),"",INDEX('Исходные A'!$G$8:$G$27,MATCH(D14,'Исходные A'!$A$8:$A$27,0))))*I14,"")</f>
        <v/>
      </c>
      <c r="C40" s="6" t="str">
        <f>IF(AND(A14&lt;&gt;"",ISNUMBER(IF(OR(D14="",COUNTIF('Исходные A'!$A$8:$A$27,D14)&lt;&gt;1,COUNTIFS('Исходные A'!$A$8:$A$27,D14,'Исходные A'!$H$8:$H$27,"&lt;&gt;")&lt;&gt;1),"",INDEX('Исходные A'!$H$8:$H$27,MATCH(D14,'Исходные A'!$A$8:$A$27,0)))),ISNUMBER(I14),I14&gt;0),(IF(OR(D14="",COUNTIF('Исходные A'!$A$8:$A$27,D14)&lt;&gt;1,COUNTIFS('Исходные A'!$A$8:$A$27,D14,'Исходные A'!$H$8:$H$27,"&lt;&gt;")&lt;&gt;1),"",INDEX('Исходные A'!$H$8:$H$27,MATCH(D14,'Исходные A'!$A$8:$A$27,0))))/I14,"")</f>
        <v/>
      </c>
      <c r="D40" s="15" t="str">
        <f>IF(AND(A14&lt;&gt;"",ISNUMBER(IF(OR(E14="",COUNTIF('Исходные B'!$A$8:$A$27,E14)&lt;&gt;1,COUNTIFS('Исходные B'!$A$8:$A$27,E14,'Исходные B'!$G$8:$G$27,"&lt;&gt;")&lt;&gt;1),"",INDEX('Исходные B'!$G$8:$G$27,MATCH(E14,'Исходные B'!$A$8:$A$27,0)))),ISNUMBER(J14),J14&gt;0),(IF(OR(E14="",COUNTIF('Исходные B'!$A$8:$A$27,E14)&lt;&gt;1,COUNTIFS('Исходные B'!$A$8:$A$27,E14,'Исходные B'!$G$8:$G$27,"&lt;&gt;")&lt;&gt;1),"",INDEX('Исходные B'!$G$8:$G$27,MATCH(E14,'Исходные B'!$A$8:$A$27,0))))*J14,"")</f>
        <v/>
      </c>
      <c r="E40" s="6" t="str">
        <f>IF(AND(A14&lt;&gt;"",ISNUMBER(IF(OR(E14="",COUNTIF('Исходные B'!$A$8:$A$27,E14)&lt;&gt;1,COUNTIFS('Исходные B'!$A$8:$A$27,E14,'Исходные B'!$H$8:$H$27,"&lt;&gt;")&lt;&gt;1),"",INDEX('Исходные B'!$H$8:$H$27,MATCH(E14,'Исходные B'!$A$8:$A$27,0)))),ISNUMBER(J14),J14&gt;0),(IF(OR(E14="",COUNTIF('Исходные B'!$A$8:$A$27,E14)&lt;&gt;1,COUNTIFS('Исходные B'!$A$8:$A$27,E14,'Исходные B'!$H$8:$H$27,"&lt;&gt;")&lt;&gt;1),"",INDEX('Исходные B'!$H$8:$H$27,MATCH(E14,'Исходные B'!$A$8:$A$27,0))))/J14,"")</f>
        <v/>
      </c>
      <c r="F40" s="15" t="str">
        <f>IF(AND(A14&lt;&gt;"",ISNUMBER(IF(ISNUMBER(IF(OR(E14="",COUNTIF('Исходные B'!$A$8:$A$27,E14)&lt;&gt;1,COUNTIFS('Исходные B'!$A$8:$A$27,E14,'Исходные B'!$M$8:$M$27,"&lt;&gt;")&lt;&gt;1),"",INDEX('Исходные B'!$M$8:$M$27,MATCH(E14,'Исходные B'!$A$8:$A$27,0)))),IF(OR(E14="",COUNTIF('Исходные B'!$A$8:$A$27,E14)&lt;&gt;1,COUNTIFS('Исходные B'!$A$8:$A$27,E14,'Исходные B'!$M$8:$M$27,"&lt;&gt;")&lt;&gt;1),"",INDEX('Исходные B'!$M$8:$M$27,MATCH(E14,'Исходные B'!$A$8:$A$27,0))),IF(OR(E14="",COUNTIF('Исходные B'!$A$8:$A$27,E14)&lt;&gt;1,COUNTIFS('Исходные B'!$A$8:$A$27,E14,'Исходные B'!$G$8:$G$27,"&lt;&gt;")&lt;&gt;1),"",INDEX('Исходные B'!$G$8:$G$27,MATCH(E14,'Исходные B'!$A$8:$A$27,0))))),ISNUMBER(J14),J14&gt;0),(IF(ISNUMBER(IF(OR(E14="",COUNTIF('Исходные B'!$A$8:$A$27,E14)&lt;&gt;1,COUNTIFS('Исходные B'!$A$8:$A$27,E14,'Исходные B'!$M$8:$M$27,"&lt;&gt;")&lt;&gt;1),"",INDEX('Исходные B'!$M$8:$M$27,MATCH(E14,'Исходные B'!$A$8:$A$27,0)))),IF(OR(E14="",COUNTIF('Исходные B'!$A$8:$A$27,E14)&lt;&gt;1,COUNTIFS('Исходные B'!$A$8:$A$27,E14,'Исходные B'!$M$8:$M$27,"&lt;&gt;")&lt;&gt;1),"",INDEX('Исходные B'!$M$8:$M$27,MATCH(E14,'Исходные B'!$A$8:$A$27,0))),IF(OR(E14="",COUNTIF('Исходные B'!$A$8:$A$27,E14)&lt;&gt;1,COUNTIFS('Исходные B'!$A$8:$A$27,E14,'Исходные B'!$G$8:$G$27,"&lt;&gt;")&lt;&gt;1),"",INDEX('Исходные B'!$G$8:$G$27,MATCH(E14,'Исходные B'!$A$8:$A$27,0)))))*J14,"")</f>
        <v/>
      </c>
      <c r="G40" s="6" t="str">
        <f>IF(AND(A14&lt;&gt;"",ISNUMBER(IF(ISNUMBER(IF(OR(E14="",COUNTIF('Исходные B'!$A$8:$A$27,E14)&lt;&gt;1,COUNTIFS('Исходные B'!$A$8:$A$27,E14,'Исходные B'!$N$8:$N$27,"&lt;&gt;")&lt;&gt;1),"",INDEX('Исходные B'!$N$8:$N$27,MATCH(E14,'Исходные B'!$A$8:$A$27,0)))),IF(OR(E14="",COUNTIF('Исходные B'!$A$8:$A$27,E14)&lt;&gt;1,COUNTIFS('Исходные B'!$A$8:$A$27,E14,'Исходные B'!$N$8:$N$27,"&lt;&gt;")&lt;&gt;1),"",INDEX('Исходные B'!$N$8:$N$27,MATCH(E14,'Исходные B'!$A$8:$A$27,0))),IF(OR(E14="",COUNTIF('Исходные B'!$A$8:$A$27,E14)&lt;&gt;1,COUNTIFS('Исходные B'!$A$8:$A$27,E14,'Исходные B'!$H$8:$H$27,"&lt;&gt;")&lt;&gt;1),"",INDEX('Исходные B'!$H$8:$H$27,MATCH(E14,'Исходные B'!$A$8:$A$27,0))))),ISNUMBER(J14),J14&gt;0),(IF(ISNUMBER(IF(OR(E14="",COUNTIF('Исходные B'!$A$8:$A$27,E14)&lt;&gt;1,COUNTIFS('Исходные B'!$A$8:$A$27,E14,'Исходные B'!$N$8:$N$27,"&lt;&gt;")&lt;&gt;1),"",INDEX('Исходные B'!$N$8:$N$27,MATCH(E14,'Исходные B'!$A$8:$A$27,0)))),IF(OR(E14="",COUNTIF('Исходные B'!$A$8:$A$27,E14)&lt;&gt;1,COUNTIFS('Исходные B'!$A$8:$A$27,E14,'Исходные B'!$N$8:$N$27,"&lt;&gt;")&lt;&gt;1),"",INDEX('Исходные B'!$N$8:$N$27,MATCH(E14,'Исходные B'!$A$8:$A$27,0))),IF(OR(E14="",COUNTIF('Исходные B'!$A$8:$A$27,E14)&lt;&gt;1,COUNTIFS('Исходные B'!$A$8:$A$27,E14,'Исходные B'!$H$8:$H$27,"&lt;&gt;")&lt;&gt;1),"",INDEX('Исходные B'!$H$8:$H$27,MATCH(E14,'Исходные B'!$A$8:$A$27,0)))))/J14,"")</f>
        <v/>
      </c>
      <c r="H40" s="6" t="str">
        <f>IF(OR(D14="",COUNTIF('Исходные A'!$A$8:$A$27,D14)&lt;&gt;1,COUNTIFS('Исходные A'!$A$8:$A$27,D14,'Исходные A'!$I$8:$I$27,"&lt;&gt;")&lt;&gt;1),"",INDEX('Исходные A'!$I$8:$I$27,MATCH(D14,'Исходные A'!$A$8:$A$27,0)))</f>
        <v/>
      </c>
      <c r="I40" s="6" t="str">
        <f>IF(OR(E14="",COUNTIF('Исходные B'!$A$8:$A$27,E14)&lt;&gt;1,COUNTIFS('Исходные B'!$A$8:$A$27,E14,'Исходные B'!$I$8:$I$27,"&lt;&gt;")&lt;&gt;1),"",INDEX('Исходные B'!$I$8:$I$27,MATCH(E14,'Исходные B'!$A$8:$A$27,0)))</f>
        <v/>
      </c>
      <c r="J40" s="6" t="str">
        <f>IF(AND(AND(A14&lt;&gt;"",B14&lt;&gt;"",C14&lt;&gt;"",F14&lt;&gt;"",G14&lt;&gt;"",ISNUMBER(H14),H14&gt;=0,I14&gt;0,J14&gt;0,M14="да",N14="да"),B66="подтверждена",ISNUMBER(B40),ISNUMBER(C40)),H14*C40,"")</f>
        <v/>
      </c>
      <c r="K40" s="6" t="str">
        <f>IF(AND(AND(A14&lt;&gt;"",B14&lt;&gt;"",C14&lt;&gt;"",F14&lt;&gt;"",G14&lt;&gt;"",ISNUMBER(H14),H14&gt;=0,I14&gt;0,J14&gt;0,M14="да",N14="да"),C66="подтверждена",ISNUMBER(D40),ISNUMBER(E40)),H14*E40,"")</f>
        <v/>
      </c>
      <c r="L40" s="6" t="str">
        <f>IF(AND(AND(A14&lt;&gt;"",B14&lt;&gt;"",C14&lt;&gt;"",F14&lt;&gt;"",G14&lt;&gt;"",ISNUMBER(H14),H14&gt;=0,I14&gt;0,J14&gt;0,M14="да",N14="да"),D66="подтверждена",ISNUMBER(F40),ISNUMBER(G40)),H14*G40,"")</f>
        <v/>
      </c>
      <c r="M40" s="6" t="str">
        <f>IF(AND(ISNUMBER(J40),ISNUMBER(L40)),L40-J40,"")</f>
        <v/>
      </c>
      <c r="N40" s="10" t="str">
        <f>IF(AND(ISNUMBER(M40),J40&lt;&gt;0),M40/J40,"")</f>
        <v/>
      </c>
      <c r="O40" s="9" t="str">
        <f>IF(A14="","",IF(NOT(ISNUMBER(M40)),"Стоимость не подтверждена",IF(J40=0,"Нет базы процента","От суммы первого")))</f>
        <v/>
      </c>
    </row>
    <row r="41" ht="35" customHeight="1" spans="1:15" x14ac:dyDescent="0.25">
      <c r="A41" s="9" t="str">
        <f>IF(A15="","",A15)</f>
        <v/>
      </c>
      <c r="B41" s="15" t="str">
        <f>IF(AND(A15&lt;&gt;"",ISNUMBER(IF(OR(D15="",COUNTIF('Исходные A'!$A$8:$A$27,D15)&lt;&gt;1,COUNTIFS('Исходные A'!$A$8:$A$27,D15,'Исходные A'!$G$8:$G$27,"&lt;&gt;")&lt;&gt;1),"",INDEX('Исходные A'!$G$8:$G$27,MATCH(D15,'Исходные A'!$A$8:$A$27,0)))),ISNUMBER(I15),I15&gt;0),(IF(OR(D15="",COUNTIF('Исходные A'!$A$8:$A$27,D15)&lt;&gt;1,COUNTIFS('Исходные A'!$A$8:$A$27,D15,'Исходные A'!$G$8:$G$27,"&lt;&gt;")&lt;&gt;1),"",INDEX('Исходные A'!$G$8:$G$27,MATCH(D15,'Исходные A'!$A$8:$A$27,0))))*I15,"")</f>
        <v/>
      </c>
      <c r="C41" s="6" t="str">
        <f>IF(AND(A15&lt;&gt;"",ISNUMBER(IF(OR(D15="",COUNTIF('Исходные A'!$A$8:$A$27,D15)&lt;&gt;1,COUNTIFS('Исходные A'!$A$8:$A$27,D15,'Исходные A'!$H$8:$H$27,"&lt;&gt;")&lt;&gt;1),"",INDEX('Исходные A'!$H$8:$H$27,MATCH(D15,'Исходные A'!$A$8:$A$27,0)))),ISNUMBER(I15),I15&gt;0),(IF(OR(D15="",COUNTIF('Исходные A'!$A$8:$A$27,D15)&lt;&gt;1,COUNTIFS('Исходные A'!$A$8:$A$27,D15,'Исходные A'!$H$8:$H$27,"&lt;&gt;")&lt;&gt;1),"",INDEX('Исходные A'!$H$8:$H$27,MATCH(D15,'Исходные A'!$A$8:$A$27,0))))/I15,"")</f>
        <v/>
      </c>
      <c r="D41" s="15" t="str">
        <f>IF(AND(A15&lt;&gt;"",ISNUMBER(IF(OR(E15="",COUNTIF('Исходные B'!$A$8:$A$27,E15)&lt;&gt;1,COUNTIFS('Исходные B'!$A$8:$A$27,E15,'Исходные B'!$G$8:$G$27,"&lt;&gt;")&lt;&gt;1),"",INDEX('Исходные B'!$G$8:$G$27,MATCH(E15,'Исходные B'!$A$8:$A$27,0)))),ISNUMBER(J15),J15&gt;0),(IF(OR(E15="",COUNTIF('Исходные B'!$A$8:$A$27,E15)&lt;&gt;1,COUNTIFS('Исходные B'!$A$8:$A$27,E15,'Исходные B'!$G$8:$G$27,"&lt;&gt;")&lt;&gt;1),"",INDEX('Исходные B'!$G$8:$G$27,MATCH(E15,'Исходные B'!$A$8:$A$27,0))))*J15,"")</f>
        <v/>
      </c>
      <c r="E41" s="6" t="str">
        <f>IF(AND(A15&lt;&gt;"",ISNUMBER(IF(OR(E15="",COUNTIF('Исходные B'!$A$8:$A$27,E15)&lt;&gt;1,COUNTIFS('Исходные B'!$A$8:$A$27,E15,'Исходные B'!$H$8:$H$27,"&lt;&gt;")&lt;&gt;1),"",INDEX('Исходные B'!$H$8:$H$27,MATCH(E15,'Исходные B'!$A$8:$A$27,0)))),ISNUMBER(J15),J15&gt;0),(IF(OR(E15="",COUNTIF('Исходные B'!$A$8:$A$27,E15)&lt;&gt;1,COUNTIFS('Исходные B'!$A$8:$A$27,E15,'Исходные B'!$H$8:$H$27,"&lt;&gt;")&lt;&gt;1),"",INDEX('Исходные B'!$H$8:$H$27,MATCH(E15,'Исходные B'!$A$8:$A$27,0))))/J15,"")</f>
        <v/>
      </c>
      <c r="F41" s="15" t="str">
        <f>IF(AND(A15&lt;&gt;"",ISNUMBER(IF(ISNUMBER(IF(OR(E15="",COUNTIF('Исходные B'!$A$8:$A$27,E15)&lt;&gt;1,COUNTIFS('Исходные B'!$A$8:$A$27,E15,'Исходные B'!$M$8:$M$27,"&lt;&gt;")&lt;&gt;1),"",INDEX('Исходные B'!$M$8:$M$27,MATCH(E15,'Исходные B'!$A$8:$A$27,0)))),IF(OR(E15="",COUNTIF('Исходные B'!$A$8:$A$27,E15)&lt;&gt;1,COUNTIFS('Исходные B'!$A$8:$A$27,E15,'Исходные B'!$M$8:$M$27,"&lt;&gt;")&lt;&gt;1),"",INDEX('Исходные B'!$M$8:$M$27,MATCH(E15,'Исходные B'!$A$8:$A$27,0))),IF(OR(E15="",COUNTIF('Исходные B'!$A$8:$A$27,E15)&lt;&gt;1,COUNTIFS('Исходные B'!$A$8:$A$27,E15,'Исходные B'!$G$8:$G$27,"&lt;&gt;")&lt;&gt;1),"",INDEX('Исходные B'!$G$8:$G$27,MATCH(E15,'Исходные B'!$A$8:$A$27,0))))),ISNUMBER(J15),J15&gt;0),(IF(ISNUMBER(IF(OR(E15="",COUNTIF('Исходные B'!$A$8:$A$27,E15)&lt;&gt;1,COUNTIFS('Исходные B'!$A$8:$A$27,E15,'Исходные B'!$M$8:$M$27,"&lt;&gt;")&lt;&gt;1),"",INDEX('Исходные B'!$M$8:$M$27,MATCH(E15,'Исходные B'!$A$8:$A$27,0)))),IF(OR(E15="",COUNTIF('Исходные B'!$A$8:$A$27,E15)&lt;&gt;1,COUNTIFS('Исходные B'!$A$8:$A$27,E15,'Исходные B'!$M$8:$M$27,"&lt;&gt;")&lt;&gt;1),"",INDEX('Исходные B'!$M$8:$M$27,MATCH(E15,'Исходные B'!$A$8:$A$27,0))),IF(OR(E15="",COUNTIF('Исходные B'!$A$8:$A$27,E15)&lt;&gt;1,COUNTIFS('Исходные B'!$A$8:$A$27,E15,'Исходные B'!$G$8:$G$27,"&lt;&gt;")&lt;&gt;1),"",INDEX('Исходные B'!$G$8:$G$27,MATCH(E15,'Исходные B'!$A$8:$A$27,0)))))*J15,"")</f>
        <v/>
      </c>
      <c r="G41" s="6" t="str">
        <f>IF(AND(A15&lt;&gt;"",ISNUMBER(IF(ISNUMBER(IF(OR(E15="",COUNTIF('Исходные B'!$A$8:$A$27,E15)&lt;&gt;1,COUNTIFS('Исходные B'!$A$8:$A$27,E15,'Исходные B'!$N$8:$N$27,"&lt;&gt;")&lt;&gt;1),"",INDEX('Исходные B'!$N$8:$N$27,MATCH(E15,'Исходные B'!$A$8:$A$27,0)))),IF(OR(E15="",COUNTIF('Исходные B'!$A$8:$A$27,E15)&lt;&gt;1,COUNTIFS('Исходные B'!$A$8:$A$27,E15,'Исходные B'!$N$8:$N$27,"&lt;&gt;")&lt;&gt;1),"",INDEX('Исходные B'!$N$8:$N$27,MATCH(E15,'Исходные B'!$A$8:$A$27,0))),IF(OR(E15="",COUNTIF('Исходные B'!$A$8:$A$27,E15)&lt;&gt;1,COUNTIFS('Исходные B'!$A$8:$A$27,E15,'Исходные B'!$H$8:$H$27,"&lt;&gt;")&lt;&gt;1),"",INDEX('Исходные B'!$H$8:$H$27,MATCH(E15,'Исходные B'!$A$8:$A$27,0))))),ISNUMBER(J15),J15&gt;0),(IF(ISNUMBER(IF(OR(E15="",COUNTIF('Исходные B'!$A$8:$A$27,E15)&lt;&gt;1,COUNTIFS('Исходные B'!$A$8:$A$27,E15,'Исходные B'!$N$8:$N$27,"&lt;&gt;")&lt;&gt;1),"",INDEX('Исходные B'!$N$8:$N$27,MATCH(E15,'Исходные B'!$A$8:$A$27,0)))),IF(OR(E15="",COUNTIF('Исходные B'!$A$8:$A$27,E15)&lt;&gt;1,COUNTIFS('Исходные B'!$A$8:$A$27,E15,'Исходные B'!$N$8:$N$27,"&lt;&gt;")&lt;&gt;1),"",INDEX('Исходные B'!$N$8:$N$27,MATCH(E15,'Исходные B'!$A$8:$A$27,0))),IF(OR(E15="",COUNTIF('Исходные B'!$A$8:$A$27,E15)&lt;&gt;1,COUNTIFS('Исходные B'!$A$8:$A$27,E15,'Исходные B'!$H$8:$H$27,"&lt;&gt;")&lt;&gt;1),"",INDEX('Исходные B'!$H$8:$H$27,MATCH(E15,'Исходные B'!$A$8:$A$27,0)))))/J15,"")</f>
        <v/>
      </c>
      <c r="H41" s="6" t="str">
        <f>IF(OR(D15="",COUNTIF('Исходные A'!$A$8:$A$27,D15)&lt;&gt;1,COUNTIFS('Исходные A'!$A$8:$A$27,D15,'Исходные A'!$I$8:$I$27,"&lt;&gt;")&lt;&gt;1),"",INDEX('Исходные A'!$I$8:$I$27,MATCH(D15,'Исходные A'!$A$8:$A$27,0)))</f>
        <v/>
      </c>
      <c r="I41" s="6" t="str">
        <f>IF(OR(E15="",COUNTIF('Исходные B'!$A$8:$A$27,E15)&lt;&gt;1,COUNTIFS('Исходные B'!$A$8:$A$27,E15,'Исходные B'!$I$8:$I$27,"&lt;&gt;")&lt;&gt;1),"",INDEX('Исходные B'!$I$8:$I$27,MATCH(E15,'Исходные B'!$A$8:$A$27,0)))</f>
        <v/>
      </c>
      <c r="J41" s="6" t="str">
        <f>IF(AND(AND(A15&lt;&gt;"",B15&lt;&gt;"",C15&lt;&gt;"",F15&lt;&gt;"",G15&lt;&gt;"",ISNUMBER(H15),H15&gt;=0,I15&gt;0,J15&gt;0,M15="да",N15="да"),B67="подтверждена",ISNUMBER(B41),ISNUMBER(C41)),H15*C41,"")</f>
        <v/>
      </c>
      <c r="K41" s="6" t="str">
        <f>IF(AND(AND(A15&lt;&gt;"",B15&lt;&gt;"",C15&lt;&gt;"",F15&lt;&gt;"",G15&lt;&gt;"",ISNUMBER(H15),H15&gt;=0,I15&gt;0,J15&gt;0,M15="да",N15="да"),C67="подтверждена",ISNUMBER(D41),ISNUMBER(E41)),H15*E41,"")</f>
        <v/>
      </c>
      <c r="L41" s="6" t="str">
        <f>IF(AND(AND(A15&lt;&gt;"",B15&lt;&gt;"",C15&lt;&gt;"",F15&lt;&gt;"",G15&lt;&gt;"",ISNUMBER(H15),H15&gt;=0,I15&gt;0,J15&gt;0,M15="да",N15="да"),D67="подтверждена",ISNUMBER(F41),ISNUMBER(G41)),H15*G41,"")</f>
        <v/>
      </c>
      <c r="M41" s="6" t="str">
        <f>IF(AND(ISNUMBER(J41),ISNUMBER(L41)),L41-J41,"")</f>
        <v/>
      </c>
      <c r="N41" s="10" t="str">
        <f>IF(AND(ISNUMBER(M41),J41&lt;&gt;0),M41/J41,"")</f>
        <v/>
      </c>
      <c r="O41" s="9" t="str">
        <f>IF(A15="","",IF(NOT(ISNUMBER(M41)),"Стоимость не подтверждена",IF(J41=0,"Нет базы процента","От суммы первого")))</f>
        <v/>
      </c>
    </row>
    <row r="42" ht="35" customHeight="1" spans="1:15" x14ac:dyDescent="0.25">
      <c r="A42" s="9" t="str">
        <f>IF(A16="","",A16)</f>
        <v/>
      </c>
      <c r="B42" s="15" t="str">
        <f>IF(AND(A16&lt;&gt;"",ISNUMBER(IF(OR(D16="",COUNTIF('Исходные A'!$A$8:$A$27,D16)&lt;&gt;1,COUNTIFS('Исходные A'!$A$8:$A$27,D16,'Исходные A'!$G$8:$G$27,"&lt;&gt;")&lt;&gt;1),"",INDEX('Исходные A'!$G$8:$G$27,MATCH(D16,'Исходные A'!$A$8:$A$27,0)))),ISNUMBER(I16),I16&gt;0),(IF(OR(D16="",COUNTIF('Исходные A'!$A$8:$A$27,D16)&lt;&gt;1,COUNTIFS('Исходные A'!$A$8:$A$27,D16,'Исходные A'!$G$8:$G$27,"&lt;&gt;")&lt;&gt;1),"",INDEX('Исходные A'!$G$8:$G$27,MATCH(D16,'Исходные A'!$A$8:$A$27,0))))*I16,"")</f>
        <v/>
      </c>
      <c r="C42" s="6" t="str">
        <f>IF(AND(A16&lt;&gt;"",ISNUMBER(IF(OR(D16="",COUNTIF('Исходные A'!$A$8:$A$27,D16)&lt;&gt;1,COUNTIFS('Исходные A'!$A$8:$A$27,D16,'Исходные A'!$H$8:$H$27,"&lt;&gt;")&lt;&gt;1),"",INDEX('Исходные A'!$H$8:$H$27,MATCH(D16,'Исходные A'!$A$8:$A$27,0)))),ISNUMBER(I16),I16&gt;0),(IF(OR(D16="",COUNTIF('Исходные A'!$A$8:$A$27,D16)&lt;&gt;1,COUNTIFS('Исходные A'!$A$8:$A$27,D16,'Исходные A'!$H$8:$H$27,"&lt;&gt;")&lt;&gt;1),"",INDEX('Исходные A'!$H$8:$H$27,MATCH(D16,'Исходные A'!$A$8:$A$27,0))))/I16,"")</f>
        <v/>
      </c>
      <c r="D42" s="15" t="str">
        <f>IF(AND(A16&lt;&gt;"",ISNUMBER(IF(OR(E16="",COUNTIF('Исходные B'!$A$8:$A$27,E16)&lt;&gt;1,COUNTIFS('Исходные B'!$A$8:$A$27,E16,'Исходные B'!$G$8:$G$27,"&lt;&gt;")&lt;&gt;1),"",INDEX('Исходные B'!$G$8:$G$27,MATCH(E16,'Исходные B'!$A$8:$A$27,0)))),ISNUMBER(J16),J16&gt;0),(IF(OR(E16="",COUNTIF('Исходные B'!$A$8:$A$27,E16)&lt;&gt;1,COUNTIFS('Исходные B'!$A$8:$A$27,E16,'Исходные B'!$G$8:$G$27,"&lt;&gt;")&lt;&gt;1),"",INDEX('Исходные B'!$G$8:$G$27,MATCH(E16,'Исходные B'!$A$8:$A$27,0))))*J16,"")</f>
        <v/>
      </c>
      <c r="E42" s="6" t="str">
        <f>IF(AND(A16&lt;&gt;"",ISNUMBER(IF(OR(E16="",COUNTIF('Исходные B'!$A$8:$A$27,E16)&lt;&gt;1,COUNTIFS('Исходные B'!$A$8:$A$27,E16,'Исходные B'!$H$8:$H$27,"&lt;&gt;")&lt;&gt;1),"",INDEX('Исходные B'!$H$8:$H$27,MATCH(E16,'Исходные B'!$A$8:$A$27,0)))),ISNUMBER(J16),J16&gt;0),(IF(OR(E16="",COUNTIF('Исходные B'!$A$8:$A$27,E16)&lt;&gt;1,COUNTIFS('Исходные B'!$A$8:$A$27,E16,'Исходные B'!$H$8:$H$27,"&lt;&gt;")&lt;&gt;1),"",INDEX('Исходные B'!$H$8:$H$27,MATCH(E16,'Исходные B'!$A$8:$A$27,0))))/J16,"")</f>
        <v/>
      </c>
      <c r="F42" s="15" t="str">
        <f>IF(AND(A16&lt;&gt;"",ISNUMBER(IF(ISNUMBER(IF(OR(E16="",COUNTIF('Исходные B'!$A$8:$A$27,E16)&lt;&gt;1,COUNTIFS('Исходные B'!$A$8:$A$27,E16,'Исходные B'!$M$8:$M$27,"&lt;&gt;")&lt;&gt;1),"",INDEX('Исходные B'!$M$8:$M$27,MATCH(E16,'Исходные B'!$A$8:$A$27,0)))),IF(OR(E16="",COUNTIF('Исходные B'!$A$8:$A$27,E16)&lt;&gt;1,COUNTIFS('Исходные B'!$A$8:$A$27,E16,'Исходные B'!$M$8:$M$27,"&lt;&gt;")&lt;&gt;1),"",INDEX('Исходные B'!$M$8:$M$27,MATCH(E16,'Исходные B'!$A$8:$A$27,0))),IF(OR(E16="",COUNTIF('Исходные B'!$A$8:$A$27,E16)&lt;&gt;1,COUNTIFS('Исходные B'!$A$8:$A$27,E16,'Исходные B'!$G$8:$G$27,"&lt;&gt;")&lt;&gt;1),"",INDEX('Исходные B'!$G$8:$G$27,MATCH(E16,'Исходные B'!$A$8:$A$27,0))))),ISNUMBER(J16),J16&gt;0),(IF(ISNUMBER(IF(OR(E16="",COUNTIF('Исходные B'!$A$8:$A$27,E16)&lt;&gt;1,COUNTIFS('Исходные B'!$A$8:$A$27,E16,'Исходные B'!$M$8:$M$27,"&lt;&gt;")&lt;&gt;1),"",INDEX('Исходные B'!$M$8:$M$27,MATCH(E16,'Исходные B'!$A$8:$A$27,0)))),IF(OR(E16="",COUNTIF('Исходные B'!$A$8:$A$27,E16)&lt;&gt;1,COUNTIFS('Исходные B'!$A$8:$A$27,E16,'Исходные B'!$M$8:$M$27,"&lt;&gt;")&lt;&gt;1),"",INDEX('Исходные B'!$M$8:$M$27,MATCH(E16,'Исходные B'!$A$8:$A$27,0))),IF(OR(E16="",COUNTIF('Исходные B'!$A$8:$A$27,E16)&lt;&gt;1,COUNTIFS('Исходные B'!$A$8:$A$27,E16,'Исходные B'!$G$8:$G$27,"&lt;&gt;")&lt;&gt;1),"",INDEX('Исходные B'!$G$8:$G$27,MATCH(E16,'Исходные B'!$A$8:$A$27,0)))))*J16,"")</f>
        <v/>
      </c>
      <c r="G42" s="6" t="str">
        <f>IF(AND(A16&lt;&gt;"",ISNUMBER(IF(ISNUMBER(IF(OR(E16="",COUNTIF('Исходные B'!$A$8:$A$27,E16)&lt;&gt;1,COUNTIFS('Исходные B'!$A$8:$A$27,E16,'Исходные B'!$N$8:$N$27,"&lt;&gt;")&lt;&gt;1),"",INDEX('Исходные B'!$N$8:$N$27,MATCH(E16,'Исходные B'!$A$8:$A$27,0)))),IF(OR(E16="",COUNTIF('Исходные B'!$A$8:$A$27,E16)&lt;&gt;1,COUNTIFS('Исходные B'!$A$8:$A$27,E16,'Исходные B'!$N$8:$N$27,"&lt;&gt;")&lt;&gt;1),"",INDEX('Исходные B'!$N$8:$N$27,MATCH(E16,'Исходные B'!$A$8:$A$27,0))),IF(OR(E16="",COUNTIF('Исходные B'!$A$8:$A$27,E16)&lt;&gt;1,COUNTIFS('Исходные B'!$A$8:$A$27,E16,'Исходные B'!$H$8:$H$27,"&lt;&gt;")&lt;&gt;1),"",INDEX('Исходные B'!$H$8:$H$27,MATCH(E16,'Исходные B'!$A$8:$A$27,0))))),ISNUMBER(J16),J16&gt;0),(IF(ISNUMBER(IF(OR(E16="",COUNTIF('Исходные B'!$A$8:$A$27,E16)&lt;&gt;1,COUNTIFS('Исходные B'!$A$8:$A$27,E16,'Исходные B'!$N$8:$N$27,"&lt;&gt;")&lt;&gt;1),"",INDEX('Исходные B'!$N$8:$N$27,MATCH(E16,'Исходные B'!$A$8:$A$27,0)))),IF(OR(E16="",COUNTIF('Исходные B'!$A$8:$A$27,E16)&lt;&gt;1,COUNTIFS('Исходные B'!$A$8:$A$27,E16,'Исходные B'!$N$8:$N$27,"&lt;&gt;")&lt;&gt;1),"",INDEX('Исходные B'!$N$8:$N$27,MATCH(E16,'Исходные B'!$A$8:$A$27,0))),IF(OR(E16="",COUNTIF('Исходные B'!$A$8:$A$27,E16)&lt;&gt;1,COUNTIFS('Исходные B'!$A$8:$A$27,E16,'Исходные B'!$H$8:$H$27,"&lt;&gt;")&lt;&gt;1),"",INDEX('Исходные B'!$H$8:$H$27,MATCH(E16,'Исходные B'!$A$8:$A$27,0)))))/J16,"")</f>
        <v/>
      </c>
      <c r="H42" s="6" t="str">
        <f>IF(OR(D16="",COUNTIF('Исходные A'!$A$8:$A$27,D16)&lt;&gt;1,COUNTIFS('Исходные A'!$A$8:$A$27,D16,'Исходные A'!$I$8:$I$27,"&lt;&gt;")&lt;&gt;1),"",INDEX('Исходные A'!$I$8:$I$27,MATCH(D16,'Исходные A'!$A$8:$A$27,0)))</f>
        <v/>
      </c>
      <c r="I42" s="6" t="str">
        <f>IF(OR(E16="",COUNTIF('Исходные B'!$A$8:$A$27,E16)&lt;&gt;1,COUNTIFS('Исходные B'!$A$8:$A$27,E16,'Исходные B'!$I$8:$I$27,"&lt;&gt;")&lt;&gt;1),"",INDEX('Исходные B'!$I$8:$I$27,MATCH(E16,'Исходные B'!$A$8:$A$27,0)))</f>
        <v/>
      </c>
      <c r="J42" s="6" t="str">
        <f>IF(AND(AND(A16&lt;&gt;"",B16&lt;&gt;"",C16&lt;&gt;"",F16&lt;&gt;"",G16&lt;&gt;"",ISNUMBER(H16),H16&gt;=0,I16&gt;0,J16&gt;0,M16="да",N16="да"),B68="подтверждена",ISNUMBER(B42),ISNUMBER(C42)),H16*C42,"")</f>
        <v/>
      </c>
      <c r="K42" s="6" t="str">
        <f>IF(AND(AND(A16&lt;&gt;"",B16&lt;&gt;"",C16&lt;&gt;"",F16&lt;&gt;"",G16&lt;&gt;"",ISNUMBER(H16),H16&gt;=0,I16&gt;0,J16&gt;0,M16="да",N16="да"),C68="подтверждена",ISNUMBER(D42),ISNUMBER(E42)),H16*E42,"")</f>
        <v/>
      </c>
      <c r="L42" s="6" t="str">
        <f>IF(AND(AND(A16&lt;&gt;"",B16&lt;&gt;"",C16&lt;&gt;"",F16&lt;&gt;"",G16&lt;&gt;"",ISNUMBER(H16),H16&gt;=0,I16&gt;0,J16&gt;0,M16="да",N16="да"),D68="подтверждена",ISNUMBER(F42),ISNUMBER(G42)),H16*G42,"")</f>
        <v/>
      </c>
      <c r="M42" s="6" t="str">
        <f>IF(AND(ISNUMBER(J42),ISNUMBER(L42)),L42-J42,"")</f>
        <v/>
      </c>
      <c r="N42" s="10" t="str">
        <f>IF(AND(ISNUMBER(M42),J42&lt;&gt;0),M42/J42,"")</f>
        <v/>
      </c>
      <c r="O42" s="9" t="str">
        <f>IF(A16="","",IF(NOT(ISNUMBER(M42)),"Стоимость не подтверждена",IF(J42=0,"Нет базы процента","От суммы первого")))</f>
        <v/>
      </c>
    </row>
    <row r="43" ht="35" customHeight="1" spans="1:15" x14ac:dyDescent="0.25">
      <c r="A43" s="9" t="str">
        <f>IF(A17="","",A17)</f>
        <v/>
      </c>
      <c r="B43" s="15" t="str">
        <f>IF(AND(A17&lt;&gt;"",ISNUMBER(IF(OR(D17="",COUNTIF('Исходные A'!$A$8:$A$27,D17)&lt;&gt;1,COUNTIFS('Исходные A'!$A$8:$A$27,D17,'Исходные A'!$G$8:$G$27,"&lt;&gt;")&lt;&gt;1),"",INDEX('Исходные A'!$G$8:$G$27,MATCH(D17,'Исходные A'!$A$8:$A$27,0)))),ISNUMBER(I17),I17&gt;0),(IF(OR(D17="",COUNTIF('Исходные A'!$A$8:$A$27,D17)&lt;&gt;1,COUNTIFS('Исходные A'!$A$8:$A$27,D17,'Исходные A'!$G$8:$G$27,"&lt;&gt;")&lt;&gt;1),"",INDEX('Исходные A'!$G$8:$G$27,MATCH(D17,'Исходные A'!$A$8:$A$27,0))))*I17,"")</f>
        <v/>
      </c>
      <c r="C43" s="6" t="str">
        <f>IF(AND(A17&lt;&gt;"",ISNUMBER(IF(OR(D17="",COUNTIF('Исходные A'!$A$8:$A$27,D17)&lt;&gt;1,COUNTIFS('Исходные A'!$A$8:$A$27,D17,'Исходные A'!$H$8:$H$27,"&lt;&gt;")&lt;&gt;1),"",INDEX('Исходные A'!$H$8:$H$27,MATCH(D17,'Исходные A'!$A$8:$A$27,0)))),ISNUMBER(I17),I17&gt;0),(IF(OR(D17="",COUNTIF('Исходные A'!$A$8:$A$27,D17)&lt;&gt;1,COUNTIFS('Исходные A'!$A$8:$A$27,D17,'Исходные A'!$H$8:$H$27,"&lt;&gt;")&lt;&gt;1),"",INDEX('Исходные A'!$H$8:$H$27,MATCH(D17,'Исходные A'!$A$8:$A$27,0))))/I17,"")</f>
        <v/>
      </c>
      <c r="D43" s="15" t="str">
        <f>IF(AND(A17&lt;&gt;"",ISNUMBER(IF(OR(E17="",COUNTIF('Исходные B'!$A$8:$A$27,E17)&lt;&gt;1,COUNTIFS('Исходные B'!$A$8:$A$27,E17,'Исходные B'!$G$8:$G$27,"&lt;&gt;")&lt;&gt;1),"",INDEX('Исходные B'!$G$8:$G$27,MATCH(E17,'Исходные B'!$A$8:$A$27,0)))),ISNUMBER(J17),J17&gt;0),(IF(OR(E17="",COUNTIF('Исходные B'!$A$8:$A$27,E17)&lt;&gt;1,COUNTIFS('Исходные B'!$A$8:$A$27,E17,'Исходные B'!$G$8:$G$27,"&lt;&gt;")&lt;&gt;1),"",INDEX('Исходные B'!$G$8:$G$27,MATCH(E17,'Исходные B'!$A$8:$A$27,0))))*J17,"")</f>
        <v/>
      </c>
      <c r="E43" s="6" t="str">
        <f>IF(AND(A17&lt;&gt;"",ISNUMBER(IF(OR(E17="",COUNTIF('Исходные B'!$A$8:$A$27,E17)&lt;&gt;1,COUNTIFS('Исходные B'!$A$8:$A$27,E17,'Исходные B'!$H$8:$H$27,"&lt;&gt;")&lt;&gt;1),"",INDEX('Исходные B'!$H$8:$H$27,MATCH(E17,'Исходные B'!$A$8:$A$27,0)))),ISNUMBER(J17),J17&gt;0),(IF(OR(E17="",COUNTIF('Исходные B'!$A$8:$A$27,E17)&lt;&gt;1,COUNTIFS('Исходные B'!$A$8:$A$27,E17,'Исходные B'!$H$8:$H$27,"&lt;&gt;")&lt;&gt;1),"",INDEX('Исходные B'!$H$8:$H$27,MATCH(E17,'Исходные B'!$A$8:$A$27,0))))/J17,"")</f>
        <v/>
      </c>
      <c r="F43" s="15" t="str">
        <f>IF(AND(A17&lt;&gt;"",ISNUMBER(IF(ISNUMBER(IF(OR(E17="",COUNTIF('Исходные B'!$A$8:$A$27,E17)&lt;&gt;1,COUNTIFS('Исходные B'!$A$8:$A$27,E17,'Исходные B'!$M$8:$M$27,"&lt;&gt;")&lt;&gt;1),"",INDEX('Исходные B'!$M$8:$M$27,MATCH(E17,'Исходные B'!$A$8:$A$27,0)))),IF(OR(E17="",COUNTIF('Исходные B'!$A$8:$A$27,E17)&lt;&gt;1,COUNTIFS('Исходные B'!$A$8:$A$27,E17,'Исходные B'!$M$8:$M$27,"&lt;&gt;")&lt;&gt;1),"",INDEX('Исходные B'!$M$8:$M$27,MATCH(E17,'Исходные B'!$A$8:$A$27,0))),IF(OR(E17="",COUNTIF('Исходные B'!$A$8:$A$27,E17)&lt;&gt;1,COUNTIFS('Исходные B'!$A$8:$A$27,E17,'Исходные B'!$G$8:$G$27,"&lt;&gt;")&lt;&gt;1),"",INDEX('Исходные B'!$G$8:$G$27,MATCH(E17,'Исходные B'!$A$8:$A$27,0))))),ISNUMBER(J17),J17&gt;0),(IF(ISNUMBER(IF(OR(E17="",COUNTIF('Исходные B'!$A$8:$A$27,E17)&lt;&gt;1,COUNTIFS('Исходные B'!$A$8:$A$27,E17,'Исходные B'!$M$8:$M$27,"&lt;&gt;")&lt;&gt;1),"",INDEX('Исходные B'!$M$8:$M$27,MATCH(E17,'Исходные B'!$A$8:$A$27,0)))),IF(OR(E17="",COUNTIF('Исходные B'!$A$8:$A$27,E17)&lt;&gt;1,COUNTIFS('Исходные B'!$A$8:$A$27,E17,'Исходные B'!$M$8:$M$27,"&lt;&gt;")&lt;&gt;1),"",INDEX('Исходные B'!$M$8:$M$27,MATCH(E17,'Исходные B'!$A$8:$A$27,0))),IF(OR(E17="",COUNTIF('Исходные B'!$A$8:$A$27,E17)&lt;&gt;1,COUNTIFS('Исходные B'!$A$8:$A$27,E17,'Исходные B'!$G$8:$G$27,"&lt;&gt;")&lt;&gt;1),"",INDEX('Исходные B'!$G$8:$G$27,MATCH(E17,'Исходные B'!$A$8:$A$27,0)))))*J17,"")</f>
        <v/>
      </c>
      <c r="G43" s="6" t="str">
        <f>IF(AND(A17&lt;&gt;"",ISNUMBER(IF(ISNUMBER(IF(OR(E17="",COUNTIF('Исходные B'!$A$8:$A$27,E17)&lt;&gt;1,COUNTIFS('Исходные B'!$A$8:$A$27,E17,'Исходные B'!$N$8:$N$27,"&lt;&gt;")&lt;&gt;1),"",INDEX('Исходные B'!$N$8:$N$27,MATCH(E17,'Исходные B'!$A$8:$A$27,0)))),IF(OR(E17="",COUNTIF('Исходные B'!$A$8:$A$27,E17)&lt;&gt;1,COUNTIFS('Исходные B'!$A$8:$A$27,E17,'Исходные B'!$N$8:$N$27,"&lt;&gt;")&lt;&gt;1),"",INDEX('Исходные B'!$N$8:$N$27,MATCH(E17,'Исходные B'!$A$8:$A$27,0))),IF(OR(E17="",COUNTIF('Исходные B'!$A$8:$A$27,E17)&lt;&gt;1,COUNTIFS('Исходные B'!$A$8:$A$27,E17,'Исходные B'!$H$8:$H$27,"&lt;&gt;")&lt;&gt;1),"",INDEX('Исходные B'!$H$8:$H$27,MATCH(E17,'Исходные B'!$A$8:$A$27,0))))),ISNUMBER(J17),J17&gt;0),(IF(ISNUMBER(IF(OR(E17="",COUNTIF('Исходные B'!$A$8:$A$27,E17)&lt;&gt;1,COUNTIFS('Исходные B'!$A$8:$A$27,E17,'Исходные B'!$N$8:$N$27,"&lt;&gt;")&lt;&gt;1),"",INDEX('Исходные B'!$N$8:$N$27,MATCH(E17,'Исходные B'!$A$8:$A$27,0)))),IF(OR(E17="",COUNTIF('Исходные B'!$A$8:$A$27,E17)&lt;&gt;1,COUNTIFS('Исходные B'!$A$8:$A$27,E17,'Исходные B'!$N$8:$N$27,"&lt;&gt;")&lt;&gt;1),"",INDEX('Исходные B'!$N$8:$N$27,MATCH(E17,'Исходные B'!$A$8:$A$27,0))),IF(OR(E17="",COUNTIF('Исходные B'!$A$8:$A$27,E17)&lt;&gt;1,COUNTIFS('Исходные B'!$A$8:$A$27,E17,'Исходные B'!$H$8:$H$27,"&lt;&gt;")&lt;&gt;1),"",INDEX('Исходные B'!$H$8:$H$27,MATCH(E17,'Исходные B'!$A$8:$A$27,0)))))/J17,"")</f>
        <v/>
      </c>
      <c r="H43" s="6" t="str">
        <f>IF(OR(D17="",COUNTIF('Исходные A'!$A$8:$A$27,D17)&lt;&gt;1,COUNTIFS('Исходные A'!$A$8:$A$27,D17,'Исходные A'!$I$8:$I$27,"&lt;&gt;")&lt;&gt;1),"",INDEX('Исходные A'!$I$8:$I$27,MATCH(D17,'Исходные A'!$A$8:$A$27,0)))</f>
        <v/>
      </c>
      <c r="I43" s="6" t="str">
        <f>IF(OR(E17="",COUNTIF('Исходные B'!$A$8:$A$27,E17)&lt;&gt;1,COUNTIFS('Исходные B'!$A$8:$A$27,E17,'Исходные B'!$I$8:$I$27,"&lt;&gt;")&lt;&gt;1),"",INDEX('Исходные B'!$I$8:$I$27,MATCH(E17,'Исходные B'!$A$8:$A$27,0)))</f>
        <v/>
      </c>
      <c r="J43" s="6" t="str">
        <f>IF(AND(AND(A17&lt;&gt;"",B17&lt;&gt;"",C17&lt;&gt;"",F17&lt;&gt;"",G17&lt;&gt;"",ISNUMBER(H17),H17&gt;=0,I17&gt;0,J17&gt;0,M17="да",N17="да"),B69="подтверждена",ISNUMBER(B43),ISNUMBER(C43)),H17*C43,"")</f>
        <v/>
      </c>
      <c r="K43" s="6" t="str">
        <f>IF(AND(AND(A17&lt;&gt;"",B17&lt;&gt;"",C17&lt;&gt;"",F17&lt;&gt;"",G17&lt;&gt;"",ISNUMBER(H17),H17&gt;=0,I17&gt;0,J17&gt;0,M17="да",N17="да"),C69="подтверждена",ISNUMBER(D43),ISNUMBER(E43)),H17*E43,"")</f>
        <v/>
      </c>
      <c r="L43" s="6" t="str">
        <f>IF(AND(AND(A17&lt;&gt;"",B17&lt;&gt;"",C17&lt;&gt;"",F17&lt;&gt;"",G17&lt;&gt;"",ISNUMBER(H17),H17&gt;=0,I17&gt;0,J17&gt;0,M17="да",N17="да"),D69="подтверждена",ISNUMBER(F43),ISNUMBER(G43)),H17*G43,"")</f>
        <v/>
      </c>
      <c r="M43" s="6" t="str">
        <f>IF(AND(ISNUMBER(J43),ISNUMBER(L43)),L43-J43,"")</f>
        <v/>
      </c>
      <c r="N43" s="10" t="str">
        <f>IF(AND(ISNUMBER(M43),J43&lt;&gt;0),M43/J43,"")</f>
        <v/>
      </c>
      <c r="O43" s="9" t="str">
        <f>IF(A17="","",IF(NOT(ISNUMBER(M43)),"Стоимость не подтверждена",IF(J43=0,"Нет базы процента","От суммы первого")))</f>
        <v/>
      </c>
    </row>
    <row r="44" ht="35" customHeight="1" spans="1:15" x14ac:dyDescent="0.25">
      <c r="A44" s="9" t="str">
        <f>IF(A18="","",A18)</f>
        <v/>
      </c>
      <c r="B44" s="15" t="str">
        <f>IF(AND(A18&lt;&gt;"",ISNUMBER(IF(OR(D18="",COUNTIF('Исходные A'!$A$8:$A$27,D18)&lt;&gt;1,COUNTIFS('Исходные A'!$A$8:$A$27,D18,'Исходные A'!$G$8:$G$27,"&lt;&gt;")&lt;&gt;1),"",INDEX('Исходные A'!$G$8:$G$27,MATCH(D18,'Исходные A'!$A$8:$A$27,0)))),ISNUMBER(I18),I18&gt;0),(IF(OR(D18="",COUNTIF('Исходные A'!$A$8:$A$27,D18)&lt;&gt;1,COUNTIFS('Исходные A'!$A$8:$A$27,D18,'Исходные A'!$G$8:$G$27,"&lt;&gt;")&lt;&gt;1),"",INDEX('Исходные A'!$G$8:$G$27,MATCH(D18,'Исходные A'!$A$8:$A$27,0))))*I18,"")</f>
        <v/>
      </c>
      <c r="C44" s="6" t="str">
        <f>IF(AND(A18&lt;&gt;"",ISNUMBER(IF(OR(D18="",COUNTIF('Исходные A'!$A$8:$A$27,D18)&lt;&gt;1,COUNTIFS('Исходные A'!$A$8:$A$27,D18,'Исходные A'!$H$8:$H$27,"&lt;&gt;")&lt;&gt;1),"",INDEX('Исходные A'!$H$8:$H$27,MATCH(D18,'Исходные A'!$A$8:$A$27,0)))),ISNUMBER(I18),I18&gt;0),(IF(OR(D18="",COUNTIF('Исходные A'!$A$8:$A$27,D18)&lt;&gt;1,COUNTIFS('Исходные A'!$A$8:$A$27,D18,'Исходные A'!$H$8:$H$27,"&lt;&gt;")&lt;&gt;1),"",INDEX('Исходные A'!$H$8:$H$27,MATCH(D18,'Исходные A'!$A$8:$A$27,0))))/I18,"")</f>
        <v/>
      </c>
      <c r="D44" s="15" t="str">
        <f>IF(AND(A18&lt;&gt;"",ISNUMBER(IF(OR(E18="",COUNTIF('Исходные B'!$A$8:$A$27,E18)&lt;&gt;1,COUNTIFS('Исходные B'!$A$8:$A$27,E18,'Исходные B'!$G$8:$G$27,"&lt;&gt;")&lt;&gt;1),"",INDEX('Исходные B'!$G$8:$G$27,MATCH(E18,'Исходные B'!$A$8:$A$27,0)))),ISNUMBER(J18),J18&gt;0),(IF(OR(E18="",COUNTIF('Исходные B'!$A$8:$A$27,E18)&lt;&gt;1,COUNTIFS('Исходные B'!$A$8:$A$27,E18,'Исходные B'!$G$8:$G$27,"&lt;&gt;")&lt;&gt;1),"",INDEX('Исходные B'!$G$8:$G$27,MATCH(E18,'Исходные B'!$A$8:$A$27,0))))*J18,"")</f>
        <v/>
      </c>
      <c r="E44" s="6" t="str">
        <f>IF(AND(A18&lt;&gt;"",ISNUMBER(IF(OR(E18="",COUNTIF('Исходные B'!$A$8:$A$27,E18)&lt;&gt;1,COUNTIFS('Исходные B'!$A$8:$A$27,E18,'Исходные B'!$H$8:$H$27,"&lt;&gt;")&lt;&gt;1),"",INDEX('Исходные B'!$H$8:$H$27,MATCH(E18,'Исходные B'!$A$8:$A$27,0)))),ISNUMBER(J18),J18&gt;0),(IF(OR(E18="",COUNTIF('Исходные B'!$A$8:$A$27,E18)&lt;&gt;1,COUNTIFS('Исходные B'!$A$8:$A$27,E18,'Исходные B'!$H$8:$H$27,"&lt;&gt;")&lt;&gt;1),"",INDEX('Исходные B'!$H$8:$H$27,MATCH(E18,'Исходные B'!$A$8:$A$27,0))))/J18,"")</f>
        <v/>
      </c>
      <c r="F44" s="15" t="str">
        <f>IF(AND(A18&lt;&gt;"",ISNUMBER(IF(ISNUMBER(IF(OR(E18="",COUNTIF('Исходные B'!$A$8:$A$27,E18)&lt;&gt;1,COUNTIFS('Исходные B'!$A$8:$A$27,E18,'Исходные B'!$M$8:$M$27,"&lt;&gt;")&lt;&gt;1),"",INDEX('Исходные B'!$M$8:$M$27,MATCH(E18,'Исходные B'!$A$8:$A$27,0)))),IF(OR(E18="",COUNTIF('Исходные B'!$A$8:$A$27,E18)&lt;&gt;1,COUNTIFS('Исходные B'!$A$8:$A$27,E18,'Исходные B'!$M$8:$M$27,"&lt;&gt;")&lt;&gt;1),"",INDEX('Исходные B'!$M$8:$M$27,MATCH(E18,'Исходные B'!$A$8:$A$27,0))),IF(OR(E18="",COUNTIF('Исходные B'!$A$8:$A$27,E18)&lt;&gt;1,COUNTIFS('Исходные B'!$A$8:$A$27,E18,'Исходные B'!$G$8:$G$27,"&lt;&gt;")&lt;&gt;1),"",INDEX('Исходные B'!$G$8:$G$27,MATCH(E18,'Исходные B'!$A$8:$A$27,0))))),ISNUMBER(J18),J18&gt;0),(IF(ISNUMBER(IF(OR(E18="",COUNTIF('Исходные B'!$A$8:$A$27,E18)&lt;&gt;1,COUNTIFS('Исходные B'!$A$8:$A$27,E18,'Исходные B'!$M$8:$M$27,"&lt;&gt;")&lt;&gt;1),"",INDEX('Исходные B'!$M$8:$M$27,MATCH(E18,'Исходные B'!$A$8:$A$27,0)))),IF(OR(E18="",COUNTIF('Исходные B'!$A$8:$A$27,E18)&lt;&gt;1,COUNTIFS('Исходные B'!$A$8:$A$27,E18,'Исходные B'!$M$8:$M$27,"&lt;&gt;")&lt;&gt;1),"",INDEX('Исходные B'!$M$8:$M$27,MATCH(E18,'Исходные B'!$A$8:$A$27,0))),IF(OR(E18="",COUNTIF('Исходные B'!$A$8:$A$27,E18)&lt;&gt;1,COUNTIFS('Исходные B'!$A$8:$A$27,E18,'Исходные B'!$G$8:$G$27,"&lt;&gt;")&lt;&gt;1),"",INDEX('Исходные B'!$G$8:$G$27,MATCH(E18,'Исходные B'!$A$8:$A$27,0)))))*J18,"")</f>
        <v/>
      </c>
      <c r="G44" s="6" t="str">
        <f>IF(AND(A18&lt;&gt;"",ISNUMBER(IF(ISNUMBER(IF(OR(E18="",COUNTIF('Исходные B'!$A$8:$A$27,E18)&lt;&gt;1,COUNTIFS('Исходные B'!$A$8:$A$27,E18,'Исходные B'!$N$8:$N$27,"&lt;&gt;")&lt;&gt;1),"",INDEX('Исходные B'!$N$8:$N$27,MATCH(E18,'Исходные B'!$A$8:$A$27,0)))),IF(OR(E18="",COUNTIF('Исходные B'!$A$8:$A$27,E18)&lt;&gt;1,COUNTIFS('Исходные B'!$A$8:$A$27,E18,'Исходные B'!$N$8:$N$27,"&lt;&gt;")&lt;&gt;1),"",INDEX('Исходные B'!$N$8:$N$27,MATCH(E18,'Исходные B'!$A$8:$A$27,0))),IF(OR(E18="",COUNTIF('Исходные B'!$A$8:$A$27,E18)&lt;&gt;1,COUNTIFS('Исходные B'!$A$8:$A$27,E18,'Исходные B'!$H$8:$H$27,"&lt;&gt;")&lt;&gt;1),"",INDEX('Исходные B'!$H$8:$H$27,MATCH(E18,'Исходные B'!$A$8:$A$27,0))))),ISNUMBER(J18),J18&gt;0),(IF(ISNUMBER(IF(OR(E18="",COUNTIF('Исходные B'!$A$8:$A$27,E18)&lt;&gt;1,COUNTIFS('Исходные B'!$A$8:$A$27,E18,'Исходные B'!$N$8:$N$27,"&lt;&gt;")&lt;&gt;1),"",INDEX('Исходные B'!$N$8:$N$27,MATCH(E18,'Исходные B'!$A$8:$A$27,0)))),IF(OR(E18="",COUNTIF('Исходные B'!$A$8:$A$27,E18)&lt;&gt;1,COUNTIFS('Исходные B'!$A$8:$A$27,E18,'Исходные B'!$N$8:$N$27,"&lt;&gt;")&lt;&gt;1),"",INDEX('Исходные B'!$N$8:$N$27,MATCH(E18,'Исходные B'!$A$8:$A$27,0))),IF(OR(E18="",COUNTIF('Исходные B'!$A$8:$A$27,E18)&lt;&gt;1,COUNTIFS('Исходные B'!$A$8:$A$27,E18,'Исходные B'!$H$8:$H$27,"&lt;&gt;")&lt;&gt;1),"",INDEX('Исходные B'!$H$8:$H$27,MATCH(E18,'Исходные B'!$A$8:$A$27,0)))))/J18,"")</f>
        <v/>
      </c>
      <c r="H44" s="6" t="str">
        <f>IF(OR(D18="",COUNTIF('Исходные A'!$A$8:$A$27,D18)&lt;&gt;1,COUNTIFS('Исходные A'!$A$8:$A$27,D18,'Исходные A'!$I$8:$I$27,"&lt;&gt;")&lt;&gt;1),"",INDEX('Исходные A'!$I$8:$I$27,MATCH(D18,'Исходные A'!$A$8:$A$27,0)))</f>
        <v/>
      </c>
      <c r="I44" s="6" t="str">
        <f>IF(OR(E18="",COUNTIF('Исходные B'!$A$8:$A$27,E18)&lt;&gt;1,COUNTIFS('Исходные B'!$A$8:$A$27,E18,'Исходные B'!$I$8:$I$27,"&lt;&gt;")&lt;&gt;1),"",INDEX('Исходные B'!$I$8:$I$27,MATCH(E18,'Исходные B'!$A$8:$A$27,0)))</f>
        <v/>
      </c>
      <c r="J44" s="6" t="str">
        <f>IF(AND(AND(A18&lt;&gt;"",B18&lt;&gt;"",C18&lt;&gt;"",F18&lt;&gt;"",G18&lt;&gt;"",ISNUMBER(H18),H18&gt;=0,I18&gt;0,J18&gt;0,M18="да",N18="да"),B70="подтверждена",ISNUMBER(B44),ISNUMBER(C44)),H18*C44,"")</f>
        <v/>
      </c>
      <c r="K44" s="6" t="str">
        <f>IF(AND(AND(A18&lt;&gt;"",B18&lt;&gt;"",C18&lt;&gt;"",F18&lt;&gt;"",G18&lt;&gt;"",ISNUMBER(H18),H18&gt;=0,I18&gt;0,J18&gt;0,M18="да",N18="да"),C70="подтверждена",ISNUMBER(D44),ISNUMBER(E44)),H18*E44,"")</f>
        <v/>
      </c>
      <c r="L44" s="6" t="str">
        <f>IF(AND(AND(A18&lt;&gt;"",B18&lt;&gt;"",C18&lt;&gt;"",F18&lt;&gt;"",G18&lt;&gt;"",ISNUMBER(H18),H18&gt;=0,I18&gt;0,J18&gt;0,M18="да",N18="да"),D70="подтверждена",ISNUMBER(F44),ISNUMBER(G44)),H18*G44,"")</f>
        <v/>
      </c>
      <c r="M44" s="6" t="str">
        <f>IF(AND(ISNUMBER(J44),ISNUMBER(L44)),L44-J44,"")</f>
        <v/>
      </c>
      <c r="N44" s="10" t="str">
        <f>IF(AND(ISNUMBER(M44),J44&lt;&gt;0),M44/J44,"")</f>
        <v/>
      </c>
      <c r="O44" s="9" t="str">
        <f>IF(A18="","",IF(NOT(ISNUMBER(M44)),"Стоимость не подтверждена",IF(J44=0,"Нет базы процента","От суммы первого")))</f>
        <v/>
      </c>
    </row>
    <row r="45" ht="35" customHeight="1" spans="1:15" x14ac:dyDescent="0.25">
      <c r="A45" s="9" t="str">
        <f>IF(A19="","",A19)</f>
        <v/>
      </c>
      <c r="B45" s="15" t="str">
        <f>IF(AND(A19&lt;&gt;"",ISNUMBER(IF(OR(D19="",COUNTIF('Исходные A'!$A$8:$A$27,D19)&lt;&gt;1,COUNTIFS('Исходные A'!$A$8:$A$27,D19,'Исходные A'!$G$8:$G$27,"&lt;&gt;")&lt;&gt;1),"",INDEX('Исходные A'!$G$8:$G$27,MATCH(D19,'Исходные A'!$A$8:$A$27,0)))),ISNUMBER(I19),I19&gt;0),(IF(OR(D19="",COUNTIF('Исходные A'!$A$8:$A$27,D19)&lt;&gt;1,COUNTIFS('Исходные A'!$A$8:$A$27,D19,'Исходные A'!$G$8:$G$27,"&lt;&gt;")&lt;&gt;1),"",INDEX('Исходные A'!$G$8:$G$27,MATCH(D19,'Исходные A'!$A$8:$A$27,0))))*I19,"")</f>
        <v/>
      </c>
      <c r="C45" s="6" t="str">
        <f>IF(AND(A19&lt;&gt;"",ISNUMBER(IF(OR(D19="",COUNTIF('Исходные A'!$A$8:$A$27,D19)&lt;&gt;1,COUNTIFS('Исходные A'!$A$8:$A$27,D19,'Исходные A'!$H$8:$H$27,"&lt;&gt;")&lt;&gt;1),"",INDEX('Исходные A'!$H$8:$H$27,MATCH(D19,'Исходные A'!$A$8:$A$27,0)))),ISNUMBER(I19),I19&gt;0),(IF(OR(D19="",COUNTIF('Исходные A'!$A$8:$A$27,D19)&lt;&gt;1,COUNTIFS('Исходные A'!$A$8:$A$27,D19,'Исходные A'!$H$8:$H$27,"&lt;&gt;")&lt;&gt;1),"",INDEX('Исходные A'!$H$8:$H$27,MATCH(D19,'Исходные A'!$A$8:$A$27,0))))/I19,"")</f>
        <v/>
      </c>
      <c r="D45" s="15" t="str">
        <f>IF(AND(A19&lt;&gt;"",ISNUMBER(IF(OR(E19="",COUNTIF('Исходные B'!$A$8:$A$27,E19)&lt;&gt;1,COUNTIFS('Исходные B'!$A$8:$A$27,E19,'Исходные B'!$G$8:$G$27,"&lt;&gt;")&lt;&gt;1),"",INDEX('Исходные B'!$G$8:$G$27,MATCH(E19,'Исходные B'!$A$8:$A$27,0)))),ISNUMBER(J19),J19&gt;0),(IF(OR(E19="",COUNTIF('Исходные B'!$A$8:$A$27,E19)&lt;&gt;1,COUNTIFS('Исходные B'!$A$8:$A$27,E19,'Исходные B'!$G$8:$G$27,"&lt;&gt;")&lt;&gt;1),"",INDEX('Исходные B'!$G$8:$G$27,MATCH(E19,'Исходные B'!$A$8:$A$27,0))))*J19,"")</f>
        <v/>
      </c>
      <c r="E45" s="6" t="str">
        <f>IF(AND(A19&lt;&gt;"",ISNUMBER(IF(OR(E19="",COUNTIF('Исходные B'!$A$8:$A$27,E19)&lt;&gt;1,COUNTIFS('Исходные B'!$A$8:$A$27,E19,'Исходные B'!$H$8:$H$27,"&lt;&gt;")&lt;&gt;1),"",INDEX('Исходные B'!$H$8:$H$27,MATCH(E19,'Исходные B'!$A$8:$A$27,0)))),ISNUMBER(J19),J19&gt;0),(IF(OR(E19="",COUNTIF('Исходные B'!$A$8:$A$27,E19)&lt;&gt;1,COUNTIFS('Исходные B'!$A$8:$A$27,E19,'Исходные B'!$H$8:$H$27,"&lt;&gt;")&lt;&gt;1),"",INDEX('Исходные B'!$H$8:$H$27,MATCH(E19,'Исходные B'!$A$8:$A$27,0))))/J19,"")</f>
        <v/>
      </c>
      <c r="F45" s="15" t="str">
        <f>IF(AND(A19&lt;&gt;"",ISNUMBER(IF(ISNUMBER(IF(OR(E19="",COUNTIF('Исходные B'!$A$8:$A$27,E19)&lt;&gt;1,COUNTIFS('Исходные B'!$A$8:$A$27,E19,'Исходные B'!$M$8:$M$27,"&lt;&gt;")&lt;&gt;1),"",INDEX('Исходные B'!$M$8:$M$27,MATCH(E19,'Исходные B'!$A$8:$A$27,0)))),IF(OR(E19="",COUNTIF('Исходные B'!$A$8:$A$27,E19)&lt;&gt;1,COUNTIFS('Исходные B'!$A$8:$A$27,E19,'Исходные B'!$M$8:$M$27,"&lt;&gt;")&lt;&gt;1),"",INDEX('Исходные B'!$M$8:$M$27,MATCH(E19,'Исходные B'!$A$8:$A$27,0))),IF(OR(E19="",COUNTIF('Исходные B'!$A$8:$A$27,E19)&lt;&gt;1,COUNTIFS('Исходные B'!$A$8:$A$27,E19,'Исходные B'!$G$8:$G$27,"&lt;&gt;")&lt;&gt;1),"",INDEX('Исходные B'!$G$8:$G$27,MATCH(E19,'Исходные B'!$A$8:$A$27,0))))),ISNUMBER(J19),J19&gt;0),(IF(ISNUMBER(IF(OR(E19="",COUNTIF('Исходные B'!$A$8:$A$27,E19)&lt;&gt;1,COUNTIFS('Исходные B'!$A$8:$A$27,E19,'Исходные B'!$M$8:$M$27,"&lt;&gt;")&lt;&gt;1),"",INDEX('Исходные B'!$M$8:$M$27,MATCH(E19,'Исходные B'!$A$8:$A$27,0)))),IF(OR(E19="",COUNTIF('Исходные B'!$A$8:$A$27,E19)&lt;&gt;1,COUNTIFS('Исходные B'!$A$8:$A$27,E19,'Исходные B'!$M$8:$M$27,"&lt;&gt;")&lt;&gt;1),"",INDEX('Исходные B'!$M$8:$M$27,MATCH(E19,'Исходные B'!$A$8:$A$27,0))),IF(OR(E19="",COUNTIF('Исходные B'!$A$8:$A$27,E19)&lt;&gt;1,COUNTIFS('Исходные B'!$A$8:$A$27,E19,'Исходные B'!$G$8:$G$27,"&lt;&gt;")&lt;&gt;1),"",INDEX('Исходные B'!$G$8:$G$27,MATCH(E19,'Исходные B'!$A$8:$A$27,0)))))*J19,"")</f>
        <v/>
      </c>
      <c r="G45" s="6" t="str">
        <f>IF(AND(A19&lt;&gt;"",ISNUMBER(IF(ISNUMBER(IF(OR(E19="",COUNTIF('Исходные B'!$A$8:$A$27,E19)&lt;&gt;1,COUNTIFS('Исходные B'!$A$8:$A$27,E19,'Исходные B'!$N$8:$N$27,"&lt;&gt;")&lt;&gt;1),"",INDEX('Исходные B'!$N$8:$N$27,MATCH(E19,'Исходные B'!$A$8:$A$27,0)))),IF(OR(E19="",COUNTIF('Исходные B'!$A$8:$A$27,E19)&lt;&gt;1,COUNTIFS('Исходные B'!$A$8:$A$27,E19,'Исходные B'!$N$8:$N$27,"&lt;&gt;")&lt;&gt;1),"",INDEX('Исходные B'!$N$8:$N$27,MATCH(E19,'Исходные B'!$A$8:$A$27,0))),IF(OR(E19="",COUNTIF('Исходные B'!$A$8:$A$27,E19)&lt;&gt;1,COUNTIFS('Исходные B'!$A$8:$A$27,E19,'Исходные B'!$H$8:$H$27,"&lt;&gt;")&lt;&gt;1),"",INDEX('Исходные B'!$H$8:$H$27,MATCH(E19,'Исходные B'!$A$8:$A$27,0))))),ISNUMBER(J19),J19&gt;0),(IF(ISNUMBER(IF(OR(E19="",COUNTIF('Исходные B'!$A$8:$A$27,E19)&lt;&gt;1,COUNTIFS('Исходные B'!$A$8:$A$27,E19,'Исходные B'!$N$8:$N$27,"&lt;&gt;")&lt;&gt;1),"",INDEX('Исходные B'!$N$8:$N$27,MATCH(E19,'Исходные B'!$A$8:$A$27,0)))),IF(OR(E19="",COUNTIF('Исходные B'!$A$8:$A$27,E19)&lt;&gt;1,COUNTIFS('Исходные B'!$A$8:$A$27,E19,'Исходные B'!$N$8:$N$27,"&lt;&gt;")&lt;&gt;1),"",INDEX('Исходные B'!$N$8:$N$27,MATCH(E19,'Исходные B'!$A$8:$A$27,0))),IF(OR(E19="",COUNTIF('Исходные B'!$A$8:$A$27,E19)&lt;&gt;1,COUNTIFS('Исходные B'!$A$8:$A$27,E19,'Исходные B'!$H$8:$H$27,"&lt;&gt;")&lt;&gt;1),"",INDEX('Исходные B'!$H$8:$H$27,MATCH(E19,'Исходные B'!$A$8:$A$27,0)))))/J19,"")</f>
        <v/>
      </c>
      <c r="H45" s="6" t="str">
        <f>IF(OR(D19="",COUNTIF('Исходные A'!$A$8:$A$27,D19)&lt;&gt;1,COUNTIFS('Исходные A'!$A$8:$A$27,D19,'Исходные A'!$I$8:$I$27,"&lt;&gt;")&lt;&gt;1),"",INDEX('Исходные A'!$I$8:$I$27,MATCH(D19,'Исходные A'!$A$8:$A$27,0)))</f>
        <v/>
      </c>
      <c r="I45" s="6" t="str">
        <f>IF(OR(E19="",COUNTIF('Исходные B'!$A$8:$A$27,E19)&lt;&gt;1,COUNTIFS('Исходные B'!$A$8:$A$27,E19,'Исходные B'!$I$8:$I$27,"&lt;&gt;")&lt;&gt;1),"",INDEX('Исходные B'!$I$8:$I$27,MATCH(E19,'Исходные B'!$A$8:$A$27,0)))</f>
        <v/>
      </c>
      <c r="J45" s="6" t="str">
        <f>IF(AND(AND(A19&lt;&gt;"",B19&lt;&gt;"",C19&lt;&gt;"",F19&lt;&gt;"",G19&lt;&gt;"",ISNUMBER(H19),H19&gt;=0,I19&gt;0,J19&gt;0,M19="да",N19="да"),B71="подтверждена",ISNUMBER(B45),ISNUMBER(C45)),H19*C45,"")</f>
        <v/>
      </c>
      <c r="K45" s="6" t="str">
        <f>IF(AND(AND(A19&lt;&gt;"",B19&lt;&gt;"",C19&lt;&gt;"",F19&lt;&gt;"",G19&lt;&gt;"",ISNUMBER(H19),H19&gt;=0,I19&gt;0,J19&gt;0,M19="да",N19="да"),C71="подтверждена",ISNUMBER(D45),ISNUMBER(E45)),H19*E45,"")</f>
        <v/>
      </c>
      <c r="L45" s="6" t="str">
        <f>IF(AND(AND(A19&lt;&gt;"",B19&lt;&gt;"",C19&lt;&gt;"",F19&lt;&gt;"",G19&lt;&gt;"",ISNUMBER(H19),H19&gt;=0,I19&gt;0,J19&gt;0,M19="да",N19="да"),D71="подтверждена",ISNUMBER(F45),ISNUMBER(G45)),H19*G45,"")</f>
        <v/>
      </c>
      <c r="M45" s="6" t="str">
        <f>IF(AND(ISNUMBER(J45),ISNUMBER(L45)),L45-J45,"")</f>
        <v/>
      </c>
      <c r="N45" s="10" t="str">
        <f>IF(AND(ISNUMBER(M45),J45&lt;&gt;0),M45/J45,"")</f>
        <v/>
      </c>
      <c r="O45" s="9" t="str">
        <f>IF(A19="","",IF(NOT(ISNUMBER(M45)),"Стоимость не подтверждена",IF(J45=0,"Нет базы процента","От суммы первого")))</f>
        <v/>
      </c>
    </row>
    <row r="46" ht="35" customHeight="1" spans="1:15" x14ac:dyDescent="0.25">
      <c r="A46" s="9" t="str">
        <f>IF(A20="","",A20)</f>
        <v/>
      </c>
      <c r="B46" s="15" t="str">
        <f>IF(AND(A20&lt;&gt;"",ISNUMBER(IF(OR(D20="",COUNTIF('Исходные A'!$A$8:$A$27,D20)&lt;&gt;1,COUNTIFS('Исходные A'!$A$8:$A$27,D20,'Исходные A'!$G$8:$G$27,"&lt;&gt;")&lt;&gt;1),"",INDEX('Исходные A'!$G$8:$G$27,MATCH(D20,'Исходные A'!$A$8:$A$27,0)))),ISNUMBER(I20),I20&gt;0),(IF(OR(D20="",COUNTIF('Исходные A'!$A$8:$A$27,D20)&lt;&gt;1,COUNTIFS('Исходные A'!$A$8:$A$27,D20,'Исходные A'!$G$8:$G$27,"&lt;&gt;")&lt;&gt;1),"",INDEX('Исходные A'!$G$8:$G$27,MATCH(D20,'Исходные A'!$A$8:$A$27,0))))*I20,"")</f>
        <v/>
      </c>
      <c r="C46" s="6" t="str">
        <f>IF(AND(A20&lt;&gt;"",ISNUMBER(IF(OR(D20="",COUNTIF('Исходные A'!$A$8:$A$27,D20)&lt;&gt;1,COUNTIFS('Исходные A'!$A$8:$A$27,D20,'Исходные A'!$H$8:$H$27,"&lt;&gt;")&lt;&gt;1),"",INDEX('Исходные A'!$H$8:$H$27,MATCH(D20,'Исходные A'!$A$8:$A$27,0)))),ISNUMBER(I20),I20&gt;0),(IF(OR(D20="",COUNTIF('Исходные A'!$A$8:$A$27,D20)&lt;&gt;1,COUNTIFS('Исходные A'!$A$8:$A$27,D20,'Исходные A'!$H$8:$H$27,"&lt;&gt;")&lt;&gt;1),"",INDEX('Исходные A'!$H$8:$H$27,MATCH(D20,'Исходные A'!$A$8:$A$27,0))))/I20,"")</f>
        <v/>
      </c>
      <c r="D46" s="15" t="str">
        <f>IF(AND(A20&lt;&gt;"",ISNUMBER(IF(OR(E20="",COUNTIF('Исходные B'!$A$8:$A$27,E20)&lt;&gt;1,COUNTIFS('Исходные B'!$A$8:$A$27,E20,'Исходные B'!$G$8:$G$27,"&lt;&gt;")&lt;&gt;1),"",INDEX('Исходные B'!$G$8:$G$27,MATCH(E20,'Исходные B'!$A$8:$A$27,0)))),ISNUMBER(J20),J20&gt;0),(IF(OR(E20="",COUNTIF('Исходные B'!$A$8:$A$27,E20)&lt;&gt;1,COUNTIFS('Исходные B'!$A$8:$A$27,E20,'Исходные B'!$G$8:$G$27,"&lt;&gt;")&lt;&gt;1),"",INDEX('Исходные B'!$G$8:$G$27,MATCH(E20,'Исходные B'!$A$8:$A$27,0))))*J20,"")</f>
        <v/>
      </c>
      <c r="E46" s="6" t="str">
        <f>IF(AND(A20&lt;&gt;"",ISNUMBER(IF(OR(E20="",COUNTIF('Исходные B'!$A$8:$A$27,E20)&lt;&gt;1,COUNTIFS('Исходные B'!$A$8:$A$27,E20,'Исходные B'!$H$8:$H$27,"&lt;&gt;")&lt;&gt;1),"",INDEX('Исходные B'!$H$8:$H$27,MATCH(E20,'Исходные B'!$A$8:$A$27,0)))),ISNUMBER(J20),J20&gt;0),(IF(OR(E20="",COUNTIF('Исходные B'!$A$8:$A$27,E20)&lt;&gt;1,COUNTIFS('Исходные B'!$A$8:$A$27,E20,'Исходные B'!$H$8:$H$27,"&lt;&gt;")&lt;&gt;1),"",INDEX('Исходные B'!$H$8:$H$27,MATCH(E20,'Исходные B'!$A$8:$A$27,0))))/J20,"")</f>
        <v/>
      </c>
      <c r="F46" s="15" t="str">
        <f>IF(AND(A20&lt;&gt;"",ISNUMBER(IF(ISNUMBER(IF(OR(E20="",COUNTIF('Исходные B'!$A$8:$A$27,E20)&lt;&gt;1,COUNTIFS('Исходные B'!$A$8:$A$27,E20,'Исходные B'!$M$8:$M$27,"&lt;&gt;")&lt;&gt;1),"",INDEX('Исходные B'!$M$8:$M$27,MATCH(E20,'Исходные B'!$A$8:$A$27,0)))),IF(OR(E20="",COUNTIF('Исходные B'!$A$8:$A$27,E20)&lt;&gt;1,COUNTIFS('Исходные B'!$A$8:$A$27,E20,'Исходные B'!$M$8:$M$27,"&lt;&gt;")&lt;&gt;1),"",INDEX('Исходные B'!$M$8:$M$27,MATCH(E20,'Исходные B'!$A$8:$A$27,0))),IF(OR(E20="",COUNTIF('Исходные B'!$A$8:$A$27,E20)&lt;&gt;1,COUNTIFS('Исходные B'!$A$8:$A$27,E20,'Исходные B'!$G$8:$G$27,"&lt;&gt;")&lt;&gt;1),"",INDEX('Исходные B'!$G$8:$G$27,MATCH(E20,'Исходные B'!$A$8:$A$27,0))))),ISNUMBER(J20),J20&gt;0),(IF(ISNUMBER(IF(OR(E20="",COUNTIF('Исходные B'!$A$8:$A$27,E20)&lt;&gt;1,COUNTIFS('Исходные B'!$A$8:$A$27,E20,'Исходные B'!$M$8:$M$27,"&lt;&gt;")&lt;&gt;1),"",INDEX('Исходные B'!$M$8:$M$27,MATCH(E20,'Исходные B'!$A$8:$A$27,0)))),IF(OR(E20="",COUNTIF('Исходные B'!$A$8:$A$27,E20)&lt;&gt;1,COUNTIFS('Исходные B'!$A$8:$A$27,E20,'Исходные B'!$M$8:$M$27,"&lt;&gt;")&lt;&gt;1),"",INDEX('Исходные B'!$M$8:$M$27,MATCH(E20,'Исходные B'!$A$8:$A$27,0))),IF(OR(E20="",COUNTIF('Исходные B'!$A$8:$A$27,E20)&lt;&gt;1,COUNTIFS('Исходные B'!$A$8:$A$27,E20,'Исходные B'!$G$8:$G$27,"&lt;&gt;")&lt;&gt;1),"",INDEX('Исходные B'!$G$8:$G$27,MATCH(E20,'Исходные B'!$A$8:$A$27,0)))))*J20,"")</f>
        <v/>
      </c>
      <c r="G46" s="6" t="str">
        <f>IF(AND(A20&lt;&gt;"",ISNUMBER(IF(ISNUMBER(IF(OR(E20="",COUNTIF('Исходные B'!$A$8:$A$27,E20)&lt;&gt;1,COUNTIFS('Исходные B'!$A$8:$A$27,E20,'Исходные B'!$N$8:$N$27,"&lt;&gt;")&lt;&gt;1),"",INDEX('Исходные B'!$N$8:$N$27,MATCH(E20,'Исходные B'!$A$8:$A$27,0)))),IF(OR(E20="",COUNTIF('Исходные B'!$A$8:$A$27,E20)&lt;&gt;1,COUNTIFS('Исходные B'!$A$8:$A$27,E20,'Исходные B'!$N$8:$N$27,"&lt;&gt;")&lt;&gt;1),"",INDEX('Исходные B'!$N$8:$N$27,MATCH(E20,'Исходные B'!$A$8:$A$27,0))),IF(OR(E20="",COUNTIF('Исходные B'!$A$8:$A$27,E20)&lt;&gt;1,COUNTIFS('Исходные B'!$A$8:$A$27,E20,'Исходные B'!$H$8:$H$27,"&lt;&gt;")&lt;&gt;1),"",INDEX('Исходные B'!$H$8:$H$27,MATCH(E20,'Исходные B'!$A$8:$A$27,0))))),ISNUMBER(J20),J20&gt;0),(IF(ISNUMBER(IF(OR(E20="",COUNTIF('Исходные B'!$A$8:$A$27,E20)&lt;&gt;1,COUNTIFS('Исходные B'!$A$8:$A$27,E20,'Исходные B'!$N$8:$N$27,"&lt;&gt;")&lt;&gt;1),"",INDEX('Исходные B'!$N$8:$N$27,MATCH(E20,'Исходные B'!$A$8:$A$27,0)))),IF(OR(E20="",COUNTIF('Исходные B'!$A$8:$A$27,E20)&lt;&gt;1,COUNTIFS('Исходные B'!$A$8:$A$27,E20,'Исходные B'!$N$8:$N$27,"&lt;&gt;")&lt;&gt;1),"",INDEX('Исходные B'!$N$8:$N$27,MATCH(E20,'Исходные B'!$A$8:$A$27,0))),IF(OR(E20="",COUNTIF('Исходные B'!$A$8:$A$27,E20)&lt;&gt;1,COUNTIFS('Исходные B'!$A$8:$A$27,E20,'Исходные B'!$H$8:$H$27,"&lt;&gt;")&lt;&gt;1),"",INDEX('Исходные B'!$H$8:$H$27,MATCH(E20,'Исходные B'!$A$8:$A$27,0)))))/J20,"")</f>
        <v/>
      </c>
      <c r="H46" s="6" t="str">
        <f>IF(OR(D20="",COUNTIF('Исходные A'!$A$8:$A$27,D20)&lt;&gt;1,COUNTIFS('Исходные A'!$A$8:$A$27,D20,'Исходные A'!$I$8:$I$27,"&lt;&gt;")&lt;&gt;1),"",INDEX('Исходные A'!$I$8:$I$27,MATCH(D20,'Исходные A'!$A$8:$A$27,0)))</f>
        <v/>
      </c>
      <c r="I46" s="6" t="str">
        <f>IF(OR(E20="",COUNTIF('Исходные B'!$A$8:$A$27,E20)&lt;&gt;1,COUNTIFS('Исходные B'!$A$8:$A$27,E20,'Исходные B'!$I$8:$I$27,"&lt;&gt;")&lt;&gt;1),"",INDEX('Исходные B'!$I$8:$I$27,MATCH(E20,'Исходные B'!$A$8:$A$27,0)))</f>
        <v/>
      </c>
      <c r="J46" s="6" t="str">
        <f>IF(AND(AND(A20&lt;&gt;"",B20&lt;&gt;"",C20&lt;&gt;"",F20&lt;&gt;"",G20&lt;&gt;"",ISNUMBER(H20),H20&gt;=0,I20&gt;0,J20&gt;0,M20="да",N20="да"),B72="подтверждена",ISNUMBER(B46),ISNUMBER(C46)),H20*C46,"")</f>
        <v/>
      </c>
      <c r="K46" s="6" t="str">
        <f>IF(AND(AND(A20&lt;&gt;"",B20&lt;&gt;"",C20&lt;&gt;"",F20&lt;&gt;"",G20&lt;&gt;"",ISNUMBER(H20),H20&gt;=0,I20&gt;0,J20&gt;0,M20="да",N20="да"),C72="подтверждена",ISNUMBER(D46),ISNUMBER(E46)),H20*E46,"")</f>
        <v/>
      </c>
      <c r="L46" s="6" t="str">
        <f>IF(AND(AND(A20&lt;&gt;"",B20&lt;&gt;"",C20&lt;&gt;"",F20&lt;&gt;"",G20&lt;&gt;"",ISNUMBER(H20),H20&gt;=0,I20&gt;0,J20&gt;0,M20="да",N20="да"),D72="подтверждена",ISNUMBER(F46),ISNUMBER(G46)),H20*G46,"")</f>
        <v/>
      </c>
      <c r="M46" s="6" t="str">
        <f>IF(AND(ISNUMBER(J46),ISNUMBER(L46)),L46-J46,"")</f>
        <v/>
      </c>
      <c r="N46" s="10" t="str">
        <f>IF(AND(ISNUMBER(M46),J46&lt;&gt;0),M46/J46,"")</f>
        <v/>
      </c>
      <c r="O46" s="9" t="str">
        <f>IF(A20="","",IF(NOT(ISNUMBER(M46)),"Стоимость не подтверждена",IF(J46=0,"Нет базы процента","От суммы первого")))</f>
        <v/>
      </c>
    </row>
    <row r="47" ht="35" customHeight="1" spans="1:15" x14ac:dyDescent="0.25">
      <c r="A47" s="9" t="str">
        <f>IF(A21="","",A21)</f>
        <v/>
      </c>
      <c r="B47" s="15" t="str">
        <f>IF(AND(A21&lt;&gt;"",ISNUMBER(IF(OR(D21="",COUNTIF('Исходные A'!$A$8:$A$27,D21)&lt;&gt;1,COUNTIFS('Исходные A'!$A$8:$A$27,D21,'Исходные A'!$G$8:$G$27,"&lt;&gt;")&lt;&gt;1),"",INDEX('Исходные A'!$G$8:$G$27,MATCH(D21,'Исходные A'!$A$8:$A$27,0)))),ISNUMBER(I21),I21&gt;0),(IF(OR(D21="",COUNTIF('Исходные A'!$A$8:$A$27,D21)&lt;&gt;1,COUNTIFS('Исходные A'!$A$8:$A$27,D21,'Исходные A'!$G$8:$G$27,"&lt;&gt;")&lt;&gt;1),"",INDEX('Исходные A'!$G$8:$G$27,MATCH(D21,'Исходные A'!$A$8:$A$27,0))))*I21,"")</f>
        <v/>
      </c>
      <c r="C47" s="6" t="str">
        <f>IF(AND(A21&lt;&gt;"",ISNUMBER(IF(OR(D21="",COUNTIF('Исходные A'!$A$8:$A$27,D21)&lt;&gt;1,COUNTIFS('Исходные A'!$A$8:$A$27,D21,'Исходные A'!$H$8:$H$27,"&lt;&gt;")&lt;&gt;1),"",INDEX('Исходные A'!$H$8:$H$27,MATCH(D21,'Исходные A'!$A$8:$A$27,0)))),ISNUMBER(I21),I21&gt;0),(IF(OR(D21="",COUNTIF('Исходные A'!$A$8:$A$27,D21)&lt;&gt;1,COUNTIFS('Исходные A'!$A$8:$A$27,D21,'Исходные A'!$H$8:$H$27,"&lt;&gt;")&lt;&gt;1),"",INDEX('Исходные A'!$H$8:$H$27,MATCH(D21,'Исходные A'!$A$8:$A$27,0))))/I21,"")</f>
        <v/>
      </c>
      <c r="D47" s="15" t="str">
        <f>IF(AND(A21&lt;&gt;"",ISNUMBER(IF(OR(E21="",COUNTIF('Исходные B'!$A$8:$A$27,E21)&lt;&gt;1,COUNTIFS('Исходные B'!$A$8:$A$27,E21,'Исходные B'!$G$8:$G$27,"&lt;&gt;")&lt;&gt;1),"",INDEX('Исходные B'!$G$8:$G$27,MATCH(E21,'Исходные B'!$A$8:$A$27,0)))),ISNUMBER(J21),J21&gt;0),(IF(OR(E21="",COUNTIF('Исходные B'!$A$8:$A$27,E21)&lt;&gt;1,COUNTIFS('Исходные B'!$A$8:$A$27,E21,'Исходные B'!$G$8:$G$27,"&lt;&gt;")&lt;&gt;1),"",INDEX('Исходные B'!$G$8:$G$27,MATCH(E21,'Исходные B'!$A$8:$A$27,0))))*J21,"")</f>
        <v/>
      </c>
      <c r="E47" s="6" t="str">
        <f>IF(AND(A21&lt;&gt;"",ISNUMBER(IF(OR(E21="",COUNTIF('Исходные B'!$A$8:$A$27,E21)&lt;&gt;1,COUNTIFS('Исходные B'!$A$8:$A$27,E21,'Исходные B'!$H$8:$H$27,"&lt;&gt;")&lt;&gt;1),"",INDEX('Исходные B'!$H$8:$H$27,MATCH(E21,'Исходные B'!$A$8:$A$27,0)))),ISNUMBER(J21),J21&gt;0),(IF(OR(E21="",COUNTIF('Исходные B'!$A$8:$A$27,E21)&lt;&gt;1,COUNTIFS('Исходные B'!$A$8:$A$27,E21,'Исходные B'!$H$8:$H$27,"&lt;&gt;")&lt;&gt;1),"",INDEX('Исходные B'!$H$8:$H$27,MATCH(E21,'Исходные B'!$A$8:$A$27,0))))/J21,"")</f>
        <v/>
      </c>
      <c r="F47" s="15" t="str">
        <f>IF(AND(A21&lt;&gt;"",ISNUMBER(IF(ISNUMBER(IF(OR(E21="",COUNTIF('Исходные B'!$A$8:$A$27,E21)&lt;&gt;1,COUNTIFS('Исходные B'!$A$8:$A$27,E21,'Исходные B'!$M$8:$M$27,"&lt;&gt;")&lt;&gt;1),"",INDEX('Исходные B'!$M$8:$M$27,MATCH(E21,'Исходные B'!$A$8:$A$27,0)))),IF(OR(E21="",COUNTIF('Исходные B'!$A$8:$A$27,E21)&lt;&gt;1,COUNTIFS('Исходные B'!$A$8:$A$27,E21,'Исходные B'!$M$8:$M$27,"&lt;&gt;")&lt;&gt;1),"",INDEX('Исходные B'!$M$8:$M$27,MATCH(E21,'Исходные B'!$A$8:$A$27,0))),IF(OR(E21="",COUNTIF('Исходные B'!$A$8:$A$27,E21)&lt;&gt;1,COUNTIFS('Исходные B'!$A$8:$A$27,E21,'Исходные B'!$G$8:$G$27,"&lt;&gt;")&lt;&gt;1),"",INDEX('Исходные B'!$G$8:$G$27,MATCH(E21,'Исходные B'!$A$8:$A$27,0))))),ISNUMBER(J21),J21&gt;0),(IF(ISNUMBER(IF(OR(E21="",COUNTIF('Исходные B'!$A$8:$A$27,E21)&lt;&gt;1,COUNTIFS('Исходные B'!$A$8:$A$27,E21,'Исходные B'!$M$8:$M$27,"&lt;&gt;")&lt;&gt;1),"",INDEX('Исходные B'!$M$8:$M$27,MATCH(E21,'Исходные B'!$A$8:$A$27,0)))),IF(OR(E21="",COUNTIF('Исходные B'!$A$8:$A$27,E21)&lt;&gt;1,COUNTIFS('Исходные B'!$A$8:$A$27,E21,'Исходные B'!$M$8:$M$27,"&lt;&gt;")&lt;&gt;1),"",INDEX('Исходные B'!$M$8:$M$27,MATCH(E21,'Исходные B'!$A$8:$A$27,0))),IF(OR(E21="",COUNTIF('Исходные B'!$A$8:$A$27,E21)&lt;&gt;1,COUNTIFS('Исходные B'!$A$8:$A$27,E21,'Исходные B'!$G$8:$G$27,"&lt;&gt;")&lt;&gt;1),"",INDEX('Исходные B'!$G$8:$G$27,MATCH(E21,'Исходные B'!$A$8:$A$27,0)))))*J21,"")</f>
        <v/>
      </c>
      <c r="G47" s="6" t="str">
        <f>IF(AND(A21&lt;&gt;"",ISNUMBER(IF(ISNUMBER(IF(OR(E21="",COUNTIF('Исходные B'!$A$8:$A$27,E21)&lt;&gt;1,COUNTIFS('Исходные B'!$A$8:$A$27,E21,'Исходные B'!$N$8:$N$27,"&lt;&gt;")&lt;&gt;1),"",INDEX('Исходные B'!$N$8:$N$27,MATCH(E21,'Исходные B'!$A$8:$A$27,0)))),IF(OR(E21="",COUNTIF('Исходные B'!$A$8:$A$27,E21)&lt;&gt;1,COUNTIFS('Исходные B'!$A$8:$A$27,E21,'Исходные B'!$N$8:$N$27,"&lt;&gt;")&lt;&gt;1),"",INDEX('Исходные B'!$N$8:$N$27,MATCH(E21,'Исходные B'!$A$8:$A$27,0))),IF(OR(E21="",COUNTIF('Исходные B'!$A$8:$A$27,E21)&lt;&gt;1,COUNTIFS('Исходные B'!$A$8:$A$27,E21,'Исходные B'!$H$8:$H$27,"&lt;&gt;")&lt;&gt;1),"",INDEX('Исходные B'!$H$8:$H$27,MATCH(E21,'Исходные B'!$A$8:$A$27,0))))),ISNUMBER(J21),J21&gt;0),(IF(ISNUMBER(IF(OR(E21="",COUNTIF('Исходные B'!$A$8:$A$27,E21)&lt;&gt;1,COUNTIFS('Исходные B'!$A$8:$A$27,E21,'Исходные B'!$N$8:$N$27,"&lt;&gt;")&lt;&gt;1),"",INDEX('Исходные B'!$N$8:$N$27,MATCH(E21,'Исходные B'!$A$8:$A$27,0)))),IF(OR(E21="",COUNTIF('Исходные B'!$A$8:$A$27,E21)&lt;&gt;1,COUNTIFS('Исходные B'!$A$8:$A$27,E21,'Исходные B'!$N$8:$N$27,"&lt;&gt;")&lt;&gt;1),"",INDEX('Исходные B'!$N$8:$N$27,MATCH(E21,'Исходные B'!$A$8:$A$27,0))),IF(OR(E21="",COUNTIF('Исходные B'!$A$8:$A$27,E21)&lt;&gt;1,COUNTIFS('Исходные B'!$A$8:$A$27,E21,'Исходные B'!$H$8:$H$27,"&lt;&gt;")&lt;&gt;1),"",INDEX('Исходные B'!$H$8:$H$27,MATCH(E21,'Исходные B'!$A$8:$A$27,0)))))/J21,"")</f>
        <v/>
      </c>
      <c r="H47" s="6" t="str">
        <f>IF(OR(D21="",COUNTIF('Исходные A'!$A$8:$A$27,D21)&lt;&gt;1,COUNTIFS('Исходные A'!$A$8:$A$27,D21,'Исходные A'!$I$8:$I$27,"&lt;&gt;")&lt;&gt;1),"",INDEX('Исходные A'!$I$8:$I$27,MATCH(D21,'Исходные A'!$A$8:$A$27,0)))</f>
        <v/>
      </c>
      <c r="I47" s="6" t="str">
        <f>IF(OR(E21="",COUNTIF('Исходные B'!$A$8:$A$27,E21)&lt;&gt;1,COUNTIFS('Исходные B'!$A$8:$A$27,E21,'Исходные B'!$I$8:$I$27,"&lt;&gt;")&lt;&gt;1),"",INDEX('Исходные B'!$I$8:$I$27,MATCH(E21,'Исходные B'!$A$8:$A$27,0)))</f>
        <v/>
      </c>
      <c r="J47" s="6" t="str">
        <f>IF(AND(AND(A21&lt;&gt;"",B21&lt;&gt;"",C21&lt;&gt;"",F21&lt;&gt;"",G21&lt;&gt;"",ISNUMBER(H21),H21&gt;=0,I21&gt;0,J21&gt;0,M21="да",N21="да"),B73="подтверждена",ISNUMBER(B47),ISNUMBER(C47)),H21*C47,"")</f>
        <v/>
      </c>
      <c r="K47" s="6" t="str">
        <f>IF(AND(AND(A21&lt;&gt;"",B21&lt;&gt;"",C21&lt;&gt;"",F21&lt;&gt;"",G21&lt;&gt;"",ISNUMBER(H21),H21&gt;=0,I21&gt;0,J21&gt;0,M21="да",N21="да"),C73="подтверждена",ISNUMBER(D47),ISNUMBER(E47)),H21*E47,"")</f>
        <v/>
      </c>
      <c r="L47" s="6" t="str">
        <f>IF(AND(AND(A21&lt;&gt;"",B21&lt;&gt;"",C21&lt;&gt;"",F21&lt;&gt;"",G21&lt;&gt;"",ISNUMBER(H21),H21&gt;=0,I21&gt;0,J21&gt;0,M21="да",N21="да"),D73="подтверждена",ISNUMBER(F47),ISNUMBER(G47)),H21*G47,"")</f>
        <v/>
      </c>
      <c r="M47" s="6" t="str">
        <f>IF(AND(ISNUMBER(J47),ISNUMBER(L47)),L47-J47,"")</f>
        <v/>
      </c>
      <c r="N47" s="10" t="str">
        <f>IF(AND(ISNUMBER(M47),J47&lt;&gt;0),M47/J47,"")</f>
        <v/>
      </c>
      <c r="O47" s="9" t="str">
        <f>IF(A21="","",IF(NOT(ISNUMBER(M47)),"Стоимость не подтверждена",IF(J47=0,"Нет базы процента","От суммы первого")))</f>
        <v/>
      </c>
    </row>
    <row r="48" ht="35" customHeight="1" spans="1:15" x14ac:dyDescent="0.25">
      <c r="A48" s="9" t="str">
        <f>IF(A22="","",A22)</f>
        <v/>
      </c>
      <c r="B48" s="15" t="str">
        <f>IF(AND(A22&lt;&gt;"",ISNUMBER(IF(OR(D22="",COUNTIF('Исходные A'!$A$8:$A$27,D22)&lt;&gt;1,COUNTIFS('Исходные A'!$A$8:$A$27,D22,'Исходные A'!$G$8:$G$27,"&lt;&gt;")&lt;&gt;1),"",INDEX('Исходные A'!$G$8:$G$27,MATCH(D22,'Исходные A'!$A$8:$A$27,0)))),ISNUMBER(I22),I22&gt;0),(IF(OR(D22="",COUNTIF('Исходные A'!$A$8:$A$27,D22)&lt;&gt;1,COUNTIFS('Исходные A'!$A$8:$A$27,D22,'Исходные A'!$G$8:$G$27,"&lt;&gt;")&lt;&gt;1),"",INDEX('Исходные A'!$G$8:$G$27,MATCH(D22,'Исходные A'!$A$8:$A$27,0))))*I22,"")</f>
        <v/>
      </c>
      <c r="C48" s="6" t="str">
        <f>IF(AND(A22&lt;&gt;"",ISNUMBER(IF(OR(D22="",COUNTIF('Исходные A'!$A$8:$A$27,D22)&lt;&gt;1,COUNTIFS('Исходные A'!$A$8:$A$27,D22,'Исходные A'!$H$8:$H$27,"&lt;&gt;")&lt;&gt;1),"",INDEX('Исходные A'!$H$8:$H$27,MATCH(D22,'Исходные A'!$A$8:$A$27,0)))),ISNUMBER(I22),I22&gt;0),(IF(OR(D22="",COUNTIF('Исходные A'!$A$8:$A$27,D22)&lt;&gt;1,COUNTIFS('Исходные A'!$A$8:$A$27,D22,'Исходные A'!$H$8:$H$27,"&lt;&gt;")&lt;&gt;1),"",INDEX('Исходные A'!$H$8:$H$27,MATCH(D22,'Исходные A'!$A$8:$A$27,0))))/I22,"")</f>
        <v/>
      </c>
      <c r="D48" s="15" t="str">
        <f>IF(AND(A22&lt;&gt;"",ISNUMBER(IF(OR(E22="",COUNTIF('Исходные B'!$A$8:$A$27,E22)&lt;&gt;1,COUNTIFS('Исходные B'!$A$8:$A$27,E22,'Исходные B'!$G$8:$G$27,"&lt;&gt;")&lt;&gt;1),"",INDEX('Исходные B'!$G$8:$G$27,MATCH(E22,'Исходные B'!$A$8:$A$27,0)))),ISNUMBER(J22),J22&gt;0),(IF(OR(E22="",COUNTIF('Исходные B'!$A$8:$A$27,E22)&lt;&gt;1,COUNTIFS('Исходные B'!$A$8:$A$27,E22,'Исходные B'!$G$8:$G$27,"&lt;&gt;")&lt;&gt;1),"",INDEX('Исходные B'!$G$8:$G$27,MATCH(E22,'Исходные B'!$A$8:$A$27,0))))*J22,"")</f>
        <v/>
      </c>
      <c r="E48" s="6" t="str">
        <f>IF(AND(A22&lt;&gt;"",ISNUMBER(IF(OR(E22="",COUNTIF('Исходные B'!$A$8:$A$27,E22)&lt;&gt;1,COUNTIFS('Исходные B'!$A$8:$A$27,E22,'Исходные B'!$H$8:$H$27,"&lt;&gt;")&lt;&gt;1),"",INDEX('Исходные B'!$H$8:$H$27,MATCH(E22,'Исходные B'!$A$8:$A$27,0)))),ISNUMBER(J22),J22&gt;0),(IF(OR(E22="",COUNTIF('Исходные B'!$A$8:$A$27,E22)&lt;&gt;1,COUNTIFS('Исходные B'!$A$8:$A$27,E22,'Исходные B'!$H$8:$H$27,"&lt;&gt;")&lt;&gt;1),"",INDEX('Исходные B'!$H$8:$H$27,MATCH(E22,'Исходные B'!$A$8:$A$27,0))))/J22,"")</f>
        <v/>
      </c>
      <c r="F48" s="15" t="str">
        <f>IF(AND(A22&lt;&gt;"",ISNUMBER(IF(ISNUMBER(IF(OR(E22="",COUNTIF('Исходные B'!$A$8:$A$27,E22)&lt;&gt;1,COUNTIFS('Исходные B'!$A$8:$A$27,E22,'Исходные B'!$M$8:$M$27,"&lt;&gt;")&lt;&gt;1),"",INDEX('Исходные B'!$M$8:$M$27,MATCH(E22,'Исходные B'!$A$8:$A$27,0)))),IF(OR(E22="",COUNTIF('Исходные B'!$A$8:$A$27,E22)&lt;&gt;1,COUNTIFS('Исходные B'!$A$8:$A$27,E22,'Исходные B'!$M$8:$M$27,"&lt;&gt;")&lt;&gt;1),"",INDEX('Исходные B'!$M$8:$M$27,MATCH(E22,'Исходные B'!$A$8:$A$27,0))),IF(OR(E22="",COUNTIF('Исходные B'!$A$8:$A$27,E22)&lt;&gt;1,COUNTIFS('Исходные B'!$A$8:$A$27,E22,'Исходные B'!$G$8:$G$27,"&lt;&gt;")&lt;&gt;1),"",INDEX('Исходные B'!$G$8:$G$27,MATCH(E22,'Исходные B'!$A$8:$A$27,0))))),ISNUMBER(J22),J22&gt;0),(IF(ISNUMBER(IF(OR(E22="",COUNTIF('Исходные B'!$A$8:$A$27,E22)&lt;&gt;1,COUNTIFS('Исходные B'!$A$8:$A$27,E22,'Исходные B'!$M$8:$M$27,"&lt;&gt;")&lt;&gt;1),"",INDEX('Исходные B'!$M$8:$M$27,MATCH(E22,'Исходные B'!$A$8:$A$27,0)))),IF(OR(E22="",COUNTIF('Исходные B'!$A$8:$A$27,E22)&lt;&gt;1,COUNTIFS('Исходные B'!$A$8:$A$27,E22,'Исходные B'!$M$8:$M$27,"&lt;&gt;")&lt;&gt;1),"",INDEX('Исходные B'!$M$8:$M$27,MATCH(E22,'Исходные B'!$A$8:$A$27,0))),IF(OR(E22="",COUNTIF('Исходные B'!$A$8:$A$27,E22)&lt;&gt;1,COUNTIFS('Исходные B'!$A$8:$A$27,E22,'Исходные B'!$G$8:$G$27,"&lt;&gt;")&lt;&gt;1),"",INDEX('Исходные B'!$G$8:$G$27,MATCH(E22,'Исходные B'!$A$8:$A$27,0)))))*J22,"")</f>
        <v/>
      </c>
      <c r="G48" s="6" t="str">
        <f>IF(AND(A22&lt;&gt;"",ISNUMBER(IF(ISNUMBER(IF(OR(E22="",COUNTIF('Исходные B'!$A$8:$A$27,E22)&lt;&gt;1,COUNTIFS('Исходные B'!$A$8:$A$27,E22,'Исходные B'!$N$8:$N$27,"&lt;&gt;")&lt;&gt;1),"",INDEX('Исходные B'!$N$8:$N$27,MATCH(E22,'Исходные B'!$A$8:$A$27,0)))),IF(OR(E22="",COUNTIF('Исходные B'!$A$8:$A$27,E22)&lt;&gt;1,COUNTIFS('Исходные B'!$A$8:$A$27,E22,'Исходные B'!$N$8:$N$27,"&lt;&gt;")&lt;&gt;1),"",INDEX('Исходные B'!$N$8:$N$27,MATCH(E22,'Исходные B'!$A$8:$A$27,0))),IF(OR(E22="",COUNTIF('Исходные B'!$A$8:$A$27,E22)&lt;&gt;1,COUNTIFS('Исходные B'!$A$8:$A$27,E22,'Исходные B'!$H$8:$H$27,"&lt;&gt;")&lt;&gt;1),"",INDEX('Исходные B'!$H$8:$H$27,MATCH(E22,'Исходные B'!$A$8:$A$27,0))))),ISNUMBER(J22),J22&gt;0),(IF(ISNUMBER(IF(OR(E22="",COUNTIF('Исходные B'!$A$8:$A$27,E22)&lt;&gt;1,COUNTIFS('Исходные B'!$A$8:$A$27,E22,'Исходные B'!$N$8:$N$27,"&lt;&gt;")&lt;&gt;1),"",INDEX('Исходные B'!$N$8:$N$27,MATCH(E22,'Исходные B'!$A$8:$A$27,0)))),IF(OR(E22="",COUNTIF('Исходные B'!$A$8:$A$27,E22)&lt;&gt;1,COUNTIFS('Исходные B'!$A$8:$A$27,E22,'Исходные B'!$N$8:$N$27,"&lt;&gt;")&lt;&gt;1),"",INDEX('Исходные B'!$N$8:$N$27,MATCH(E22,'Исходные B'!$A$8:$A$27,0))),IF(OR(E22="",COUNTIF('Исходные B'!$A$8:$A$27,E22)&lt;&gt;1,COUNTIFS('Исходные B'!$A$8:$A$27,E22,'Исходные B'!$H$8:$H$27,"&lt;&gt;")&lt;&gt;1),"",INDEX('Исходные B'!$H$8:$H$27,MATCH(E22,'Исходные B'!$A$8:$A$27,0)))))/J22,"")</f>
        <v/>
      </c>
      <c r="H48" s="6" t="str">
        <f>IF(OR(D22="",COUNTIF('Исходные A'!$A$8:$A$27,D22)&lt;&gt;1,COUNTIFS('Исходные A'!$A$8:$A$27,D22,'Исходные A'!$I$8:$I$27,"&lt;&gt;")&lt;&gt;1),"",INDEX('Исходные A'!$I$8:$I$27,MATCH(D22,'Исходные A'!$A$8:$A$27,0)))</f>
        <v/>
      </c>
      <c r="I48" s="6" t="str">
        <f>IF(OR(E22="",COUNTIF('Исходные B'!$A$8:$A$27,E22)&lt;&gt;1,COUNTIFS('Исходные B'!$A$8:$A$27,E22,'Исходные B'!$I$8:$I$27,"&lt;&gt;")&lt;&gt;1),"",INDEX('Исходные B'!$I$8:$I$27,MATCH(E22,'Исходные B'!$A$8:$A$27,0)))</f>
        <v/>
      </c>
      <c r="J48" s="6" t="str">
        <f>IF(AND(AND(A22&lt;&gt;"",B22&lt;&gt;"",C22&lt;&gt;"",F22&lt;&gt;"",G22&lt;&gt;"",ISNUMBER(H22),H22&gt;=0,I22&gt;0,J22&gt;0,M22="да",N22="да"),B74="подтверждена",ISNUMBER(B48),ISNUMBER(C48)),H22*C48,"")</f>
        <v/>
      </c>
      <c r="K48" s="6" t="str">
        <f>IF(AND(AND(A22&lt;&gt;"",B22&lt;&gt;"",C22&lt;&gt;"",F22&lt;&gt;"",G22&lt;&gt;"",ISNUMBER(H22),H22&gt;=0,I22&gt;0,J22&gt;0,M22="да",N22="да"),C74="подтверждена",ISNUMBER(D48),ISNUMBER(E48)),H22*E48,"")</f>
        <v/>
      </c>
      <c r="L48" s="6" t="str">
        <f>IF(AND(AND(A22&lt;&gt;"",B22&lt;&gt;"",C22&lt;&gt;"",F22&lt;&gt;"",G22&lt;&gt;"",ISNUMBER(H22),H22&gt;=0,I22&gt;0,J22&gt;0,M22="да",N22="да"),D74="подтверждена",ISNUMBER(F48),ISNUMBER(G48)),H22*G48,"")</f>
        <v/>
      </c>
      <c r="M48" s="6" t="str">
        <f>IF(AND(ISNUMBER(J48),ISNUMBER(L48)),L48-J48,"")</f>
        <v/>
      </c>
      <c r="N48" s="10" t="str">
        <f>IF(AND(ISNUMBER(M48),J48&lt;&gt;0),M48/J48,"")</f>
        <v/>
      </c>
      <c r="O48" s="9" t="str">
        <f>IF(A22="","",IF(NOT(ISNUMBER(M48)),"Стоимость не подтверждена",IF(J48=0,"Нет базы процента","От суммы первого")))</f>
        <v/>
      </c>
    </row>
    <row r="49" ht="35" customHeight="1" spans="1:15" x14ac:dyDescent="0.25">
      <c r="A49" s="9" t="str">
        <f>IF(A23="","",A23)</f>
        <v/>
      </c>
      <c r="B49" s="15" t="str">
        <f>IF(AND(A23&lt;&gt;"",ISNUMBER(IF(OR(D23="",COUNTIF('Исходные A'!$A$8:$A$27,D23)&lt;&gt;1,COUNTIFS('Исходные A'!$A$8:$A$27,D23,'Исходные A'!$G$8:$G$27,"&lt;&gt;")&lt;&gt;1),"",INDEX('Исходные A'!$G$8:$G$27,MATCH(D23,'Исходные A'!$A$8:$A$27,0)))),ISNUMBER(I23),I23&gt;0),(IF(OR(D23="",COUNTIF('Исходные A'!$A$8:$A$27,D23)&lt;&gt;1,COUNTIFS('Исходные A'!$A$8:$A$27,D23,'Исходные A'!$G$8:$G$27,"&lt;&gt;")&lt;&gt;1),"",INDEX('Исходные A'!$G$8:$G$27,MATCH(D23,'Исходные A'!$A$8:$A$27,0))))*I23,"")</f>
        <v/>
      </c>
      <c r="C49" s="6" t="str">
        <f>IF(AND(A23&lt;&gt;"",ISNUMBER(IF(OR(D23="",COUNTIF('Исходные A'!$A$8:$A$27,D23)&lt;&gt;1,COUNTIFS('Исходные A'!$A$8:$A$27,D23,'Исходные A'!$H$8:$H$27,"&lt;&gt;")&lt;&gt;1),"",INDEX('Исходные A'!$H$8:$H$27,MATCH(D23,'Исходные A'!$A$8:$A$27,0)))),ISNUMBER(I23),I23&gt;0),(IF(OR(D23="",COUNTIF('Исходные A'!$A$8:$A$27,D23)&lt;&gt;1,COUNTIFS('Исходные A'!$A$8:$A$27,D23,'Исходные A'!$H$8:$H$27,"&lt;&gt;")&lt;&gt;1),"",INDEX('Исходные A'!$H$8:$H$27,MATCH(D23,'Исходные A'!$A$8:$A$27,0))))/I23,"")</f>
        <v/>
      </c>
      <c r="D49" s="15" t="str">
        <f>IF(AND(A23&lt;&gt;"",ISNUMBER(IF(OR(E23="",COUNTIF('Исходные B'!$A$8:$A$27,E23)&lt;&gt;1,COUNTIFS('Исходные B'!$A$8:$A$27,E23,'Исходные B'!$G$8:$G$27,"&lt;&gt;")&lt;&gt;1),"",INDEX('Исходные B'!$G$8:$G$27,MATCH(E23,'Исходные B'!$A$8:$A$27,0)))),ISNUMBER(J23),J23&gt;0),(IF(OR(E23="",COUNTIF('Исходные B'!$A$8:$A$27,E23)&lt;&gt;1,COUNTIFS('Исходные B'!$A$8:$A$27,E23,'Исходные B'!$G$8:$G$27,"&lt;&gt;")&lt;&gt;1),"",INDEX('Исходные B'!$G$8:$G$27,MATCH(E23,'Исходные B'!$A$8:$A$27,0))))*J23,"")</f>
        <v/>
      </c>
      <c r="E49" s="6" t="str">
        <f>IF(AND(A23&lt;&gt;"",ISNUMBER(IF(OR(E23="",COUNTIF('Исходные B'!$A$8:$A$27,E23)&lt;&gt;1,COUNTIFS('Исходные B'!$A$8:$A$27,E23,'Исходные B'!$H$8:$H$27,"&lt;&gt;")&lt;&gt;1),"",INDEX('Исходные B'!$H$8:$H$27,MATCH(E23,'Исходные B'!$A$8:$A$27,0)))),ISNUMBER(J23),J23&gt;0),(IF(OR(E23="",COUNTIF('Исходные B'!$A$8:$A$27,E23)&lt;&gt;1,COUNTIFS('Исходные B'!$A$8:$A$27,E23,'Исходные B'!$H$8:$H$27,"&lt;&gt;")&lt;&gt;1),"",INDEX('Исходные B'!$H$8:$H$27,MATCH(E23,'Исходные B'!$A$8:$A$27,0))))/J23,"")</f>
        <v/>
      </c>
      <c r="F49" s="15" t="str">
        <f>IF(AND(A23&lt;&gt;"",ISNUMBER(IF(ISNUMBER(IF(OR(E23="",COUNTIF('Исходные B'!$A$8:$A$27,E23)&lt;&gt;1,COUNTIFS('Исходные B'!$A$8:$A$27,E23,'Исходные B'!$M$8:$M$27,"&lt;&gt;")&lt;&gt;1),"",INDEX('Исходные B'!$M$8:$M$27,MATCH(E23,'Исходные B'!$A$8:$A$27,0)))),IF(OR(E23="",COUNTIF('Исходные B'!$A$8:$A$27,E23)&lt;&gt;1,COUNTIFS('Исходные B'!$A$8:$A$27,E23,'Исходные B'!$M$8:$M$27,"&lt;&gt;")&lt;&gt;1),"",INDEX('Исходные B'!$M$8:$M$27,MATCH(E23,'Исходные B'!$A$8:$A$27,0))),IF(OR(E23="",COUNTIF('Исходные B'!$A$8:$A$27,E23)&lt;&gt;1,COUNTIFS('Исходные B'!$A$8:$A$27,E23,'Исходные B'!$G$8:$G$27,"&lt;&gt;")&lt;&gt;1),"",INDEX('Исходные B'!$G$8:$G$27,MATCH(E23,'Исходные B'!$A$8:$A$27,0))))),ISNUMBER(J23),J23&gt;0),(IF(ISNUMBER(IF(OR(E23="",COUNTIF('Исходные B'!$A$8:$A$27,E23)&lt;&gt;1,COUNTIFS('Исходные B'!$A$8:$A$27,E23,'Исходные B'!$M$8:$M$27,"&lt;&gt;")&lt;&gt;1),"",INDEX('Исходные B'!$M$8:$M$27,MATCH(E23,'Исходные B'!$A$8:$A$27,0)))),IF(OR(E23="",COUNTIF('Исходные B'!$A$8:$A$27,E23)&lt;&gt;1,COUNTIFS('Исходные B'!$A$8:$A$27,E23,'Исходные B'!$M$8:$M$27,"&lt;&gt;")&lt;&gt;1),"",INDEX('Исходные B'!$M$8:$M$27,MATCH(E23,'Исходные B'!$A$8:$A$27,0))),IF(OR(E23="",COUNTIF('Исходные B'!$A$8:$A$27,E23)&lt;&gt;1,COUNTIFS('Исходные B'!$A$8:$A$27,E23,'Исходные B'!$G$8:$G$27,"&lt;&gt;")&lt;&gt;1),"",INDEX('Исходные B'!$G$8:$G$27,MATCH(E23,'Исходные B'!$A$8:$A$27,0)))))*J23,"")</f>
        <v/>
      </c>
      <c r="G49" s="6" t="str">
        <f>IF(AND(A23&lt;&gt;"",ISNUMBER(IF(ISNUMBER(IF(OR(E23="",COUNTIF('Исходные B'!$A$8:$A$27,E23)&lt;&gt;1,COUNTIFS('Исходные B'!$A$8:$A$27,E23,'Исходные B'!$N$8:$N$27,"&lt;&gt;")&lt;&gt;1),"",INDEX('Исходные B'!$N$8:$N$27,MATCH(E23,'Исходные B'!$A$8:$A$27,0)))),IF(OR(E23="",COUNTIF('Исходные B'!$A$8:$A$27,E23)&lt;&gt;1,COUNTIFS('Исходные B'!$A$8:$A$27,E23,'Исходные B'!$N$8:$N$27,"&lt;&gt;")&lt;&gt;1),"",INDEX('Исходные B'!$N$8:$N$27,MATCH(E23,'Исходные B'!$A$8:$A$27,0))),IF(OR(E23="",COUNTIF('Исходные B'!$A$8:$A$27,E23)&lt;&gt;1,COUNTIFS('Исходные B'!$A$8:$A$27,E23,'Исходные B'!$H$8:$H$27,"&lt;&gt;")&lt;&gt;1),"",INDEX('Исходные B'!$H$8:$H$27,MATCH(E23,'Исходные B'!$A$8:$A$27,0))))),ISNUMBER(J23),J23&gt;0),(IF(ISNUMBER(IF(OR(E23="",COUNTIF('Исходные B'!$A$8:$A$27,E23)&lt;&gt;1,COUNTIFS('Исходные B'!$A$8:$A$27,E23,'Исходные B'!$N$8:$N$27,"&lt;&gt;")&lt;&gt;1),"",INDEX('Исходные B'!$N$8:$N$27,MATCH(E23,'Исходные B'!$A$8:$A$27,0)))),IF(OR(E23="",COUNTIF('Исходные B'!$A$8:$A$27,E23)&lt;&gt;1,COUNTIFS('Исходные B'!$A$8:$A$27,E23,'Исходные B'!$N$8:$N$27,"&lt;&gt;")&lt;&gt;1),"",INDEX('Исходные B'!$N$8:$N$27,MATCH(E23,'Исходные B'!$A$8:$A$27,0))),IF(OR(E23="",COUNTIF('Исходные B'!$A$8:$A$27,E23)&lt;&gt;1,COUNTIFS('Исходные B'!$A$8:$A$27,E23,'Исходные B'!$H$8:$H$27,"&lt;&gt;")&lt;&gt;1),"",INDEX('Исходные B'!$H$8:$H$27,MATCH(E23,'Исходные B'!$A$8:$A$27,0)))))/J23,"")</f>
        <v/>
      </c>
      <c r="H49" s="6" t="str">
        <f>IF(OR(D23="",COUNTIF('Исходные A'!$A$8:$A$27,D23)&lt;&gt;1,COUNTIFS('Исходные A'!$A$8:$A$27,D23,'Исходные A'!$I$8:$I$27,"&lt;&gt;")&lt;&gt;1),"",INDEX('Исходные A'!$I$8:$I$27,MATCH(D23,'Исходные A'!$A$8:$A$27,0)))</f>
        <v/>
      </c>
      <c r="I49" s="6" t="str">
        <f>IF(OR(E23="",COUNTIF('Исходные B'!$A$8:$A$27,E23)&lt;&gt;1,COUNTIFS('Исходные B'!$A$8:$A$27,E23,'Исходные B'!$I$8:$I$27,"&lt;&gt;")&lt;&gt;1),"",INDEX('Исходные B'!$I$8:$I$27,MATCH(E23,'Исходные B'!$A$8:$A$27,0)))</f>
        <v/>
      </c>
      <c r="J49" s="6" t="str">
        <f>IF(AND(AND(A23&lt;&gt;"",B23&lt;&gt;"",C23&lt;&gt;"",F23&lt;&gt;"",G23&lt;&gt;"",ISNUMBER(H23),H23&gt;=0,I23&gt;0,J23&gt;0,M23="да",N23="да"),B75="подтверждена",ISNUMBER(B49),ISNUMBER(C49)),H23*C49,"")</f>
        <v/>
      </c>
      <c r="K49" s="6" t="str">
        <f>IF(AND(AND(A23&lt;&gt;"",B23&lt;&gt;"",C23&lt;&gt;"",F23&lt;&gt;"",G23&lt;&gt;"",ISNUMBER(H23),H23&gt;=0,I23&gt;0,J23&gt;0,M23="да",N23="да"),C75="подтверждена",ISNUMBER(D49),ISNUMBER(E49)),H23*E49,"")</f>
        <v/>
      </c>
      <c r="L49" s="6" t="str">
        <f>IF(AND(AND(A23&lt;&gt;"",B23&lt;&gt;"",C23&lt;&gt;"",F23&lt;&gt;"",G23&lt;&gt;"",ISNUMBER(H23),H23&gt;=0,I23&gt;0,J23&gt;0,M23="да",N23="да"),D75="подтверждена",ISNUMBER(F49),ISNUMBER(G49)),H23*G49,"")</f>
        <v/>
      </c>
      <c r="M49" s="6" t="str">
        <f>IF(AND(ISNUMBER(J49),ISNUMBER(L49)),L49-J49,"")</f>
        <v/>
      </c>
      <c r="N49" s="10" t="str">
        <f>IF(AND(ISNUMBER(M49),J49&lt;&gt;0),M49/J49,"")</f>
        <v/>
      </c>
      <c r="O49" s="9" t="str">
        <f>IF(A23="","",IF(NOT(ISNUMBER(M49)),"Стоимость не подтверждена",IF(J49=0,"Нет базы процента","От суммы первого")))</f>
        <v/>
      </c>
    </row>
    <row r="50" ht="35" customHeight="1" spans="1:15" x14ac:dyDescent="0.25">
      <c r="A50" s="9" t="str">
        <f>IF(A24="","",A24)</f>
        <v/>
      </c>
      <c r="B50" s="15" t="str">
        <f>IF(AND(A24&lt;&gt;"",ISNUMBER(IF(OR(D24="",COUNTIF('Исходные A'!$A$8:$A$27,D24)&lt;&gt;1,COUNTIFS('Исходные A'!$A$8:$A$27,D24,'Исходные A'!$G$8:$G$27,"&lt;&gt;")&lt;&gt;1),"",INDEX('Исходные A'!$G$8:$G$27,MATCH(D24,'Исходные A'!$A$8:$A$27,0)))),ISNUMBER(I24),I24&gt;0),(IF(OR(D24="",COUNTIF('Исходные A'!$A$8:$A$27,D24)&lt;&gt;1,COUNTIFS('Исходные A'!$A$8:$A$27,D24,'Исходные A'!$G$8:$G$27,"&lt;&gt;")&lt;&gt;1),"",INDEX('Исходные A'!$G$8:$G$27,MATCH(D24,'Исходные A'!$A$8:$A$27,0))))*I24,"")</f>
        <v/>
      </c>
      <c r="C50" s="6" t="str">
        <f>IF(AND(A24&lt;&gt;"",ISNUMBER(IF(OR(D24="",COUNTIF('Исходные A'!$A$8:$A$27,D24)&lt;&gt;1,COUNTIFS('Исходные A'!$A$8:$A$27,D24,'Исходные A'!$H$8:$H$27,"&lt;&gt;")&lt;&gt;1),"",INDEX('Исходные A'!$H$8:$H$27,MATCH(D24,'Исходные A'!$A$8:$A$27,0)))),ISNUMBER(I24),I24&gt;0),(IF(OR(D24="",COUNTIF('Исходные A'!$A$8:$A$27,D24)&lt;&gt;1,COUNTIFS('Исходные A'!$A$8:$A$27,D24,'Исходные A'!$H$8:$H$27,"&lt;&gt;")&lt;&gt;1),"",INDEX('Исходные A'!$H$8:$H$27,MATCH(D24,'Исходные A'!$A$8:$A$27,0))))/I24,"")</f>
        <v/>
      </c>
      <c r="D50" s="15" t="str">
        <f>IF(AND(A24&lt;&gt;"",ISNUMBER(IF(OR(E24="",COUNTIF('Исходные B'!$A$8:$A$27,E24)&lt;&gt;1,COUNTIFS('Исходные B'!$A$8:$A$27,E24,'Исходные B'!$G$8:$G$27,"&lt;&gt;")&lt;&gt;1),"",INDEX('Исходные B'!$G$8:$G$27,MATCH(E24,'Исходные B'!$A$8:$A$27,0)))),ISNUMBER(J24),J24&gt;0),(IF(OR(E24="",COUNTIF('Исходные B'!$A$8:$A$27,E24)&lt;&gt;1,COUNTIFS('Исходные B'!$A$8:$A$27,E24,'Исходные B'!$G$8:$G$27,"&lt;&gt;")&lt;&gt;1),"",INDEX('Исходные B'!$G$8:$G$27,MATCH(E24,'Исходные B'!$A$8:$A$27,0))))*J24,"")</f>
        <v/>
      </c>
      <c r="E50" s="6" t="str">
        <f>IF(AND(A24&lt;&gt;"",ISNUMBER(IF(OR(E24="",COUNTIF('Исходные B'!$A$8:$A$27,E24)&lt;&gt;1,COUNTIFS('Исходные B'!$A$8:$A$27,E24,'Исходные B'!$H$8:$H$27,"&lt;&gt;")&lt;&gt;1),"",INDEX('Исходные B'!$H$8:$H$27,MATCH(E24,'Исходные B'!$A$8:$A$27,0)))),ISNUMBER(J24),J24&gt;0),(IF(OR(E24="",COUNTIF('Исходные B'!$A$8:$A$27,E24)&lt;&gt;1,COUNTIFS('Исходные B'!$A$8:$A$27,E24,'Исходные B'!$H$8:$H$27,"&lt;&gt;")&lt;&gt;1),"",INDEX('Исходные B'!$H$8:$H$27,MATCH(E24,'Исходные B'!$A$8:$A$27,0))))/J24,"")</f>
        <v/>
      </c>
      <c r="F50" s="15" t="str">
        <f>IF(AND(A24&lt;&gt;"",ISNUMBER(IF(ISNUMBER(IF(OR(E24="",COUNTIF('Исходные B'!$A$8:$A$27,E24)&lt;&gt;1,COUNTIFS('Исходные B'!$A$8:$A$27,E24,'Исходные B'!$M$8:$M$27,"&lt;&gt;")&lt;&gt;1),"",INDEX('Исходные B'!$M$8:$M$27,MATCH(E24,'Исходные B'!$A$8:$A$27,0)))),IF(OR(E24="",COUNTIF('Исходные B'!$A$8:$A$27,E24)&lt;&gt;1,COUNTIFS('Исходные B'!$A$8:$A$27,E24,'Исходные B'!$M$8:$M$27,"&lt;&gt;")&lt;&gt;1),"",INDEX('Исходные B'!$M$8:$M$27,MATCH(E24,'Исходные B'!$A$8:$A$27,0))),IF(OR(E24="",COUNTIF('Исходные B'!$A$8:$A$27,E24)&lt;&gt;1,COUNTIFS('Исходные B'!$A$8:$A$27,E24,'Исходные B'!$G$8:$G$27,"&lt;&gt;")&lt;&gt;1),"",INDEX('Исходные B'!$G$8:$G$27,MATCH(E24,'Исходные B'!$A$8:$A$27,0))))),ISNUMBER(J24),J24&gt;0),(IF(ISNUMBER(IF(OR(E24="",COUNTIF('Исходные B'!$A$8:$A$27,E24)&lt;&gt;1,COUNTIFS('Исходные B'!$A$8:$A$27,E24,'Исходные B'!$M$8:$M$27,"&lt;&gt;")&lt;&gt;1),"",INDEX('Исходные B'!$M$8:$M$27,MATCH(E24,'Исходные B'!$A$8:$A$27,0)))),IF(OR(E24="",COUNTIF('Исходные B'!$A$8:$A$27,E24)&lt;&gt;1,COUNTIFS('Исходные B'!$A$8:$A$27,E24,'Исходные B'!$M$8:$M$27,"&lt;&gt;")&lt;&gt;1),"",INDEX('Исходные B'!$M$8:$M$27,MATCH(E24,'Исходные B'!$A$8:$A$27,0))),IF(OR(E24="",COUNTIF('Исходные B'!$A$8:$A$27,E24)&lt;&gt;1,COUNTIFS('Исходные B'!$A$8:$A$27,E24,'Исходные B'!$G$8:$G$27,"&lt;&gt;")&lt;&gt;1),"",INDEX('Исходные B'!$G$8:$G$27,MATCH(E24,'Исходные B'!$A$8:$A$27,0)))))*J24,"")</f>
        <v/>
      </c>
      <c r="G50" s="6" t="str">
        <f>IF(AND(A24&lt;&gt;"",ISNUMBER(IF(ISNUMBER(IF(OR(E24="",COUNTIF('Исходные B'!$A$8:$A$27,E24)&lt;&gt;1,COUNTIFS('Исходные B'!$A$8:$A$27,E24,'Исходные B'!$N$8:$N$27,"&lt;&gt;")&lt;&gt;1),"",INDEX('Исходные B'!$N$8:$N$27,MATCH(E24,'Исходные B'!$A$8:$A$27,0)))),IF(OR(E24="",COUNTIF('Исходные B'!$A$8:$A$27,E24)&lt;&gt;1,COUNTIFS('Исходные B'!$A$8:$A$27,E24,'Исходные B'!$N$8:$N$27,"&lt;&gt;")&lt;&gt;1),"",INDEX('Исходные B'!$N$8:$N$27,MATCH(E24,'Исходные B'!$A$8:$A$27,0))),IF(OR(E24="",COUNTIF('Исходные B'!$A$8:$A$27,E24)&lt;&gt;1,COUNTIFS('Исходные B'!$A$8:$A$27,E24,'Исходные B'!$H$8:$H$27,"&lt;&gt;")&lt;&gt;1),"",INDEX('Исходные B'!$H$8:$H$27,MATCH(E24,'Исходные B'!$A$8:$A$27,0))))),ISNUMBER(J24),J24&gt;0),(IF(ISNUMBER(IF(OR(E24="",COUNTIF('Исходные B'!$A$8:$A$27,E24)&lt;&gt;1,COUNTIFS('Исходные B'!$A$8:$A$27,E24,'Исходные B'!$N$8:$N$27,"&lt;&gt;")&lt;&gt;1),"",INDEX('Исходные B'!$N$8:$N$27,MATCH(E24,'Исходные B'!$A$8:$A$27,0)))),IF(OR(E24="",COUNTIF('Исходные B'!$A$8:$A$27,E24)&lt;&gt;1,COUNTIFS('Исходные B'!$A$8:$A$27,E24,'Исходные B'!$N$8:$N$27,"&lt;&gt;")&lt;&gt;1),"",INDEX('Исходные B'!$N$8:$N$27,MATCH(E24,'Исходные B'!$A$8:$A$27,0))),IF(OR(E24="",COUNTIF('Исходные B'!$A$8:$A$27,E24)&lt;&gt;1,COUNTIFS('Исходные B'!$A$8:$A$27,E24,'Исходные B'!$H$8:$H$27,"&lt;&gt;")&lt;&gt;1),"",INDEX('Исходные B'!$H$8:$H$27,MATCH(E24,'Исходные B'!$A$8:$A$27,0)))))/J24,"")</f>
        <v/>
      </c>
      <c r="H50" s="6" t="str">
        <f>IF(OR(D24="",COUNTIF('Исходные A'!$A$8:$A$27,D24)&lt;&gt;1,COUNTIFS('Исходные A'!$A$8:$A$27,D24,'Исходные A'!$I$8:$I$27,"&lt;&gt;")&lt;&gt;1),"",INDEX('Исходные A'!$I$8:$I$27,MATCH(D24,'Исходные A'!$A$8:$A$27,0)))</f>
        <v/>
      </c>
      <c r="I50" s="6" t="str">
        <f>IF(OR(E24="",COUNTIF('Исходные B'!$A$8:$A$27,E24)&lt;&gt;1,COUNTIFS('Исходные B'!$A$8:$A$27,E24,'Исходные B'!$I$8:$I$27,"&lt;&gt;")&lt;&gt;1),"",INDEX('Исходные B'!$I$8:$I$27,MATCH(E24,'Исходные B'!$A$8:$A$27,0)))</f>
        <v/>
      </c>
      <c r="J50" s="6" t="str">
        <f>IF(AND(AND(A24&lt;&gt;"",B24&lt;&gt;"",C24&lt;&gt;"",F24&lt;&gt;"",G24&lt;&gt;"",ISNUMBER(H24),H24&gt;=0,I24&gt;0,J24&gt;0,M24="да",N24="да"),B76="подтверждена",ISNUMBER(B50),ISNUMBER(C50)),H24*C50,"")</f>
        <v/>
      </c>
      <c r="K50" s="6" t="str">
        <f>IF(AND(AND(A24&lt;&gt;"",B24&lt;&gt;"",C24&lt;&gt;"",F24&lt;&gt;"",G24&lt;&gt;"",ISNUMBER(H24),H24&gt;=0,I24&gt;0,J24&gt;0,M24="да",N24="да"),C76="подтверждена",ISNUMBER(D50),ISNUMBER(E50)),H24*E50,"")</f>
        <v/>
      </c>
      <c r="L50" s="6" t="str">
        <f>IF(AND(AND(A24&lt;&gt;"",B24&lt;&gt;"",C24&lt;&gt;"",F24&lt;&gt;"",G24&lt;&gt;"",ISNUMBER(H24),H24&gt;=0,I24&gt;0,J24&gt;0,M24="да",N24="да"),D76="подтверждена",ISNUMBER(F50),ISNUMBER(G50)),H24*G50,"")</f>
        <v/>
      </c>
      <c r="M50" s="6" t="str">
        <f>IF(AND(ISNUMBER(J50),ISNUMBER(L50)),L50-J50,"")</f>
        <v/>
      </c>
      <c r="N50" s="10" t="str">
        <f>IF(AND(ISNUMBER(M50),J50&lt;&gt;0),M50/J50,"")</f>
        <v/>
      </c>
      <c r="O50" s="9" t="str">
        <f>IF(A24="","",IF(NOT(ISNUMBER(M50)),"Стоимость не подтверждена",IF(J50=0,"Нет базы процента","От суммы первого")))</f>
        <v/>
      </c>
    </row>
    <row r="51" ht="35" customHeight="1" spans="1:15" x14ac:dyDescent="0.25">
      <c r="A51" s="9" t="str">
        <f>IF(A25="","",A25)</f>
        <v/>
      </c>
      <c r="B51" s="15" t="str">
        <f>IF(AND(A25&lt;&gt;"",ISNUMBER(IF(OR(D25="",COUNTIF('Исходные A'!$A$8:$A$27,D25)&lt;&gt;1,COUNTIFS('Исходные A'!$A$8:$A$27,D25,'Исходные A'!$G$8:$G$27,"&lt;&gt;")&lt;&gt;1),"",INDEX('Исходные A'!$G$8:$G$27,MATCH(D25,'Исходные A'!$A$8:$A$27,0)))),ISNUMBER(I25),I25&gt;0),(IF(OR(D25="",COUNTIF('Исходные A'!$A$8:$A$27,D25)&lt;&gt;1,COUNTIFS('Исходные A'!$A$8:$A$27,D25,'Исходные A'!$G$8:$G$27,"&lt;&gt;")&lt;&gt;1),"",INDEX('Исходные A'!$G$8:$G$27,MATCH(D25,'Исходные A'!$A$8:$A$27,0))))*I25,"")</f>
        <v/>
      </c>
      <c r="C51" s="6" t="str">
        <f>IF(AND(A25&lt;&gt;"",ISNUMBER(IF(OR(D25="",COUNTIF('Исходные A'!$A$8:$A$27,D25)&lt;&gt;1,COUNTIFS('Исходные A'!$A$8:$A$27,D25,'Исходные A'!$H$8:$H$27,"&lt;&gt;")&lt;&gt;1),"",INDEX('Исходные A'!$H$8:$H$27,MATCH(D25,'Исходные A'!$A$8:$A$27,0)))),ISNUMBER(I25),I25&gt;0),(IF(OR(D25="",COUNTIF('Исходные A'!$A$8:$A$27,D25)&lt;&gt;1,COUNTIFS('Исходные A'!$A$8:$A$27,D25,'Исходные A'!$H$8:$H$27,"&lt;&gt;")&lt;&gt;1),"",INDEX('Исходные A'!$H$8:$H$27,MATCH(D25,'Исходные A'!$A$8:$A$27,0))))/I25,"")</f>
        <v/>
      </c>
      <c r="D51" s="15" t="str">
        <f>IF(AND(A25&lt;&gt;"",ISNUMBER(IF(OR(E25="",COUNTIF('Исходные B'!$A$8:$A$27,E25)&lt;&gt;1,COUNTIFS('Исходные B'!$A$8:$A$27,E25,'Исходные B'!$G$8:$G$27,"&lt;&gt;")&lt;&gt;1),"",INDEX('Исходные B'!$G$8:$G$27,MATCH(E25,'Исходные B'!$A$8:$A$27,0)))),ISNUMBER(J25),J25&gt;0),(IF(OR(E25="",COUNTIF('Исходные B'!$A$8:$A$27,E25)&lt;&gt;1,COUNTIFS('Исходные B'!$A$8:$A$27,E25,'Исходные B'!$G$8:$G$27,"&lt;&gt;")&lt;&gt;1),"",INDEX('Исходные B'!$G$8:$G$27,MATCH(E25,'Исходные B'!$A$8:$A$27,0))))*J25,"")</f>
        <v/>
      </c>
      <c r="E51" s="6" t="str">
        <f>IF(AND(A25&lt;&gt;"",ISNUMBER(IF(OR(E25="",COUNTIF('Исходные B'!$A$8:$A$27,E25)&lt;&gt;1,COUNTIFS('Исходные B'!$A$8:$A$27,E25,'Исходные B'!$H$8:$H$27,"&lt;&gt;")&lt;&gt;1),"",INDEX('Исходные B'!$H$8:$H$27,MATCH(E25,'Исходные B'!$A$8:$A$27,0)))),ISNUMBER(J25),J25&gt;0),(IF(OR(E25="",COUNTIF('Исходные B'!$A$8:$A$27,E25)&lt;&gt;1,COUNTIFS('Исходные B'!$A$8:$A$27,E25,'Исходные B'!$H$8:$H$27,"&lt;&gt;")&lt;&gt;1),"",INDEX('Исходные B'!$H$8:$H$27,MATCH(E25,'Исходные B'!$A$8:$A$27,0))))/J25,"")</f>
        <v/>
      </c>
      <c r="F51" s="15" t="str">
        <f>IF(AND(A25&lt;&gt;"",ISNUMBER(IF(ISNUMBER(IF(OR(E25="",COUNTIF('Исходные B'!$A$8:$A$27,E25)&lt;&gt;1,COUNTIFS('Исходные B'!$A$8:$A$27,E25,'Исходные B'!$M$8:$M$27,"&lt;&gt;")&lt;&gt;1),"",INDEX('Исходные B'!$M$8:$M$27,MATCH(E25,'Исходные B'!$A$8:$A$27,0)))),IF(OR(E25="",COUNTIF('Исходные B'!$A$8:$A$27,E25)&lt;&gt;1,COUNTIFS('Исходные B'!$A$8:$A$27,E25,'Исходные B'!$M$8:$M$27,"&lt;&gt;")&lt;&gt;1),"",INDEX('Исходные B'!$M$8:$M$27,MATCH(E25,'Исходные B'!$A$8:$A$27,0))),IF(OR(E25="",COUNTIF('Исходные B'!$A$8:$A$27,E25)&lt;&gt;1,COUNTIFS('Исходные B'!$A$8:$A$27,E25,'Исходные B'!$G$8:$G$27,"&lt;&gt;")&lt;&gt;1),"",INDEX('Исходные B'!$G$8:$G$27,MATCH(E25,'Исходные B'!$A$8:$A$27,0))))),ISNUMBER(J25),J25&gt;0),(IF(ISNUMBER(IF(OR(E25="",COUNTIF('Исходные B'!$A$8:$A$27,E25)&lt;&gt;1,COUNTIFS('Исходные B'!$A$8:$A$27,E25,'Исходные B'!$M$8:$M$27,"&lt;&gt;")&lt;&gt;1),"",INDEX('Исходные B'!$M$8:$M$27,MATCH(E25,'Исходные B'!$A$8:$A$27,0)))),IF(OR(E25="",COUNTIF('Исходные B'!$A$8:$A$27,E25)&lt;&gt;1,COUNTIFS('Исходные B'!$A$8:$A$27,E25,'Исходные B'!$M$8:$M$27,"&lt;&gt;")&lt;&gt;1),"",INDEX('Исходные B'!$M$8:$M$27,MATCH(E25,'Исходные B'!$A$8:$A$27,0))),IF(OR(E25="",COUNTIF('Исходные B'!$A$8:$A$27,E25)&lt;&gt;1,COUNTIFS('Исходные B'!$A$8:$A$27,E25,'Исходные B'!$G$8:$G$27,"&lt;&gt;")&lt;&gt;1),"",INDEX('Исходные B'!$G$8:$G$27,MATCH(E25,'Исходные B'!$A$8:$A$27,0)))))*J25,"")</f>
        <v/>
      </c>
      <c r="G51" s="6" t="str">
        <f>IF(AND(A25&lt;&gt;"",ISNUMBER(IF(ISNUMBER(IF(OR(E25="",COUNTIF('Исходные B'!$A$8:$A$27,E25)&lt;&gt;1,COUNTIFS('Исходные B'!$A$8:$A$27,E25,'Исходные B'!$N$8:$N$27,"&lt;&gt;")&lt;&gt;1),"",INDEX('Исходные B'!$N$8:$N$27,MATCH(E25,'Исходные B'!$A$8:$A$27,0)))),IF(OR(E25="",COUNTIF('Исходные B'!$A$8:$A$27,E25)&lt;&gt;1,COUNTIFS('Исходные B'!$A$8:$A$27,E25,'Исходные B'!$N$8:$N$27,"&lt;&gt;")&lt;&gt;1),"",INDEX('Исходные B'!$N$8:$N$27,MATCH(E25,'Исходные B'!$A$8:$A$27,0))),IF(OR(E25="",COUNTIF('Исходные B'!$A$8:$A$27,E25)&lt;&gt;1,COUNTIFS('Исходные B'!$A$8:$A$27,E25,'Исходные B'!$H$8:$H$27,"&lt;&gt;")&lt;&gt;1),"",INDEX('Исходные B'!$H$8:$H$27,MATCH(E25,'Исходные B'!$A$8:$A$27,0))))),ISNUMBER(J25),J25&gt;0),(IF(ISNUMBER(IF(OR(E25="",COUNTIF('Исходные B'!$A$8:$A$27,E25)&lt;&gt;1,COUNTIFS('Исходные B'!$A$8:$A$27,E25,'Исходные B'!$N$8:$N$27,"&lt;&gt;")&lt;&gt;1),"",INDEX('Исходные B'!$N$8:$N$27,MATCH(E25,'Исходные B'!$A$8:$A$27,0)))),IF(OR(E25="",COUNTIF('Исходные B'!$A$8:$A$27,E25)&lt;&gt;1,COUNTIFS('Исходные B'!$A$8:$A$27,E25,'Исходные B'!$N$8:$N$27,"&lt;&gt;")&lt;&gt;1),"",INDEX('Исходные B'!$N$8:$N$27,MATCH(E25,'Исходные B'!$A$8:$A$27,0))),IF(OR(E25="",COUNTIF('Исходные B'!$A$8:$A$27,E25)&lt;&gt;1,COUNTIFS('Исходные B'!$A$8:$A$27,E25,'Исходные B'!$H$8:$H$27,"&lt;&gt;")&lt;&gt;1),"",INDEX('Исходные B'!$H$8:$H$27,MATCH(E25,'Исходные B'!$A$8:$A$27,0)))))/J25,"")</f>
        <v/>
      </c>
      <c r="H51" s="6" t="str">
        <f>IF(OR(D25="",COUNTIF('Исходные A'!$A$8:$A$27,D25)&lt;&gt;1,COUNTIFS('Исходные A'!$A$8:$A$27,D25,'Исходные A'!$I$8:$I$27,"&lt;&gt;")&lt;&gt;1),"",INDEX('Исходные A'!$I$8:$I$27,MATCH(D25,'Исходные A'!$A$8:$A$27,0)))</f>
        <v/>
      </c>
      <c r="I51" s="6" t="str">
        <f>IF(OR(E25="",COUNTIF('Исходные B'!$A$8:$A$27,E25)&lt;&gt;1,COUNTIFS('Исходные B'!$A$8:$A$27,E25,'Исходные B'!$I$8:$I$27,"&lt;&gt;")&lt;&gt;1),"",INDEX('Исходные B'!$I$8:$I$27,MATCH(E25,'Исходные B'!$A$8:$A$27,0)))</f>
        <v/>
      </c>
      <c r="J51" s="6" t="str">
        <f>IF(AND(AND(A25&lt;&gt;"",B25&lt;&gt;"",C25&lt;&gt;"",F25&lt;&gt;"",G25&lt;&gt;"",ISNUMBER(H25),H25&gt;=0,I25&gt;0,J25&gt;0,M25="да",N25="да"),B77="подтверждена",ISNUMBER(B51),ISNUMBER(C51)),H25*C51,"")</f>
        <v/>
      </c>
      <c r="K51" s="6" t="str">
        <f>IF(AND(AND(A25&lt;&gt;"",B25&lt;&gt;"",C25&lt;&gt;"",F25&lt;&gt;"",G25&lt;&gt;"",ISNUMBER(H25),H25&gt;=0,I25&gt;0,J25&gt;0,M25="да",N25="да"),C77="подтверждена",ISNUMBER(D51),ISNUMBER(E51)),H25*E51,"")</f>
        <v/>
      </c>
      <c r="L51" s="6" t="str">
        <f>IF(AND(AND(A25&lt;&gt;"",B25&lt;&gt;"",C25&lt;&gt;"",F25&lt;&gt;"",G25&lt;&gt;"",ISNUMBER(H25),H25&gt;=0,I25&gt;0,J25&gt;0,M25="да",N25="да"),D77="подтверждена",ISNUMBER(F51),ISNUMBER(G51)),H25*G51,"")</f>
        <v/>
      </c>
      <c r="M51" s="6" t="str">
        <f>IF(AND(ISNUMBER(J51),ISNUMBER(L51)),L51-J51,"")</f>
        <v/>
      </c>
      <c r="N51" s="10" t="str">
        <f>IF(AND(ISNUMBER(M51),J51&lt;&gt;0),M51/J51,"")</f>
        <v/>
      </c>
      <c r="O51" s="9" t="str">
        <f>IF(A25="","",IF(NOT(ISNUMBER(M51)),"Стоимость не подтверждена",IF(J51=0,"Нет базы процента","От суммы первого")))</f>
        <v/>
      </c>
    </row>
    <row r="52" ht="35" customHeight="1" spans="1:15" x14ac:dyDescent="0.25">
      <c r="A52" s="9" t="str">
        <f>IF(A26="","",A26)</f>
        <v/>
      </c>
      <c r="B52" s="15" t="str">
        <f>IF(AND(A26&lt;&gt;"",ISNUMBER(IF(OR(D26="",COUNTIF('Исходные A'!$A$8:$A$27,D26)&lt;&gt;1,COUNTIFS('Исходные A'!$A$8:$A$27,D26,'Исходные A'!$G$8:$G$27,"&lt;&gt;")&lt;&gt;1),"",INDEX('Исходные A'!$G$8:$G$27,MATCH(D26,'Исходные A'!$A$8:$A$27,0)))),ISNUMBER(I26),I26&gt;0),(IF(OR(D26="",COUNTIF('Исходные A'!$A$8:$A$27,D26)&lt;&gt;1,COUNTIFS('Исходные A'!$A$8:$A$27,D26,'Исходные A'!$G$8:$G$27,"&lt;&gt;")&lt;&gt;1),"",INDEX('Исходные A'!$G$8:$G$27,MATCH(D26,'Исходные A'!$A$8:$A$27,0))))*I26,"")</f>
        <v/>
      </c>
      <c r="C52" s="6" t="str">
        <f>IF(AND(A26&lt;&gt;"",ISNUMBER(IF(OR(D26="",COUNTIF('Исходные A'!$A$8:$A$27,D26)&lt;&gt;1,COUNTIFS('Исходные A'!$A$8:$A$27,D26,'Исходные A'!$H$8:$H$27,"&lt;&gt;")&lt;&gt;1),"",INDEX('Исходные A'!$H$8:$H$27,MATCH(D26,'Исходные A'!$A$8:$A$27,0)))),ISNUMBER(I26),I26&gt;0),(IF(OR(D26="",COUNTIF('Исходные A'!$A$8:$A$27,D26)&lt;&gt;1,COUNTIFS('Исходные A'!$A$8:$A$27,D26,'Исходные A'!$H$8:$H$27,"&lt;&gt;")&lt;&gt;1),"",INDEX('Исходные A'!$H$8:$H$27,MATCH(D26,'Исходные A'!$A$8:$A$27,0))))/I26,"")</f>
        <v/>
      </c>
      <c r="D52" s="15" t="str">
        <f>IF(AND(A26&lt;&gt;"",ISNUMBER(IF(OR(E26="",COUNTIF('Исходные B'!$A$8:$A$27,E26)&lt;&gt;1,COUNTIFS('Исходные B'!$A$8:$A$27,E26,'Исходные B'!$G$8:$G$27,"&lt;&gt;")&lt;&gt;1),"",INDEX('Исходные B'!$G$8:$G$27,MATCH(E26,'Исходные B'!$A$8:$A$27,0)))),ISNUMBER(J26),J26&gt;0),(IF(OR(E26="",COUNTIF('Исходные B'!$A$8:$A$27,E26)&lt;&gt;1,COUNTIFS('Исходные B'!$A$8:$A$27,E26,'Исходные B'!$G$8:$G$27,"&lt;&gt;")&lt;&gt;1),"",INDEX('Исходные B'!$G$8:$G$27,MATCH(E26,'Исходные B'!$A$8:$A$27,0))))*J26,"")</f>
        <v/>
      </c>
      <c r="E52" s="6" t="str">
        <f>IF(AND(A26&lt;&gt;"",ISNUMBER(IF(OR(E26="",COUNTIF('Исходные B'!$A$8:$A$27,E26)&lt;&gt;1,COUNTIFS('Исходные B'!$A$8:$A$27,E26,'Исходные B'!$H$8:$H$27,"&lt;&gt;")&lt;&gt;1),"",INDEX('Исходные B'!$H$8:$H$27,MATCH(E26,'Исходные B'!$A$8:$A$27,0)))),ISNUMBER(J26),J26&gt;0),(IF(OR(E26="",COUNTIF('Исходные B'!$A$8:$A$27,E26)&lt;&gt;1,COUNTIFS('Исходные B'!$A$8:$A$27,E26,'Исходные B'!$H$8:$H$27,"&lt;&gt;")&lt;&gt;1),"",INDEX('Исходные B'!$H$8:$H$27,MATCH(E26,'Исходные B'!$A$8:$A$27,0))))/J26,"")</f>
        <v/>
      </c>
      <c r="F52" s="15" t="str">
        <f>IF(AND(A26&lt;&gt;"",ISNUMBER(IF(ISNUMBER(IF(OR(E26="",COUNTIF('Исходные B'!$A$8:$A$27,E26)&lt;&gt;1,COUNTIFS('Исходные B'!$A$8:$A$27,E26,'Исходные B'!$M$8:$M$27,"&lt;&gt;")&lt;&gt;1),"",INDEX('Исходные B'!$M$8:$M$27,MATCH(E26,'Исходные B'!$A$8:$A$27,0)))),IF(OR(E26="",COUNTIF('Исходные B'!$A$8:$A$27,E26)&lt;&gt;1,COUNTIFS('Исходные B'!$A$8:$A$27,E26,'Исходные B'!$M$8:$M$27,"&lt;&gt;")&lt;&gt;1),"",INDEX('Исходные B'!$M$8:$M$27,MATCH(E26,'Исходные B'!$A$8:$A$27,0))),IF(OR(E26="",COUNTIF('Исходные B'!$A$8:$A$27,E26)&lt;&gt;1,COUNTIFS('Исходные B'!$A$8:$A$27,E26,'Исходные B'!$G$8:$G$27,"&lt;&gt;")&lt;&gt;1),"",INDEX('Исходные B'!$G$8:$G$27,MATCH(E26,'Исходные B'!$A$8:$A$27,0))))),ISNUMBER(J26),J26&gt;0),(IF(ISNUMBER(IF(OR(E26="",COUNTIF('Исходные B'!$A$8:$A$27,E26)&lt;&gt;1,COUNTIFS('Исходные B'!$A$8:$A$27,E26,'Исходные B'!$M$8:$M$27,"&lt;&gt;")&lt;&gt;1),"",INDEX('Исходные B'!$M$8:$M$27,MATCH(E26,'Исходные B'!$A$8:$A$27,0)))),IF(OR(E26="",COUNTIF('Исходные B'!$A$8:$A$27,E26)&lt;&gt;1,COUNTIFS('Исходные B'!$A$8:$A$27,E26,'Исходные B'!$M$8:$M$27,"&lt;&gt;")&lt;&gt;1),"",INDEX('Исходные B'!$M$8:$M$27,MATCH(E26,'Исходные B'!$A$8:$A$27,0))),IF(OR(E26="",COUNTIF('Исходные B'!$A$8:$A$27,E26)&lt;&gt;1,COUNTIFS('Исходные B'!$A$8:$A$27,E26,'Исходные B'!$G$8:$G$27,"&lt;&gt;")&lt;&gt;1),"",INDEX('Исходные B'!$G$8:$G$27,MATCH(E26,'Исходные B'!$A$8:$A$27,0)))))*J26,"")</f>
        <v/>
      </c>
      <c r="G52" s="6" t="str">
        <f>IF(AND(A26&lt;&gt;"",ISNUMBER(IF(ISNUMBER(IF(OR(E26="",COUNTIF('Исходные B'!$A$8:$A$27,E26)&lt;&gt;1,COUNTIFS('Исходные B'!$A$8:$A$27,E26,'Исходные B'!$N$8:$N$27,"&lt;&gt;")&lt;&gt;1),"",INDEX('Исходные B'!$N$8:$N$27,MATCH(E26,'Исходные B'!$A$8:$A$27,0)))),IF(OR(E26="",COUNTIF('Исходные B'!$A$8:$A$27,E26)&lt;&gt;1,COUNTIFS('Исходные B'!$A$8:$A$27,E26,'Исходные B'!$N$8:$N$27,"&lt;&gt;")&lt;&gt;1),"",INDEX('Исходные B'!$N$8:$N$27,MATCH(E26,'Исходные B'!$A$8:$A$27,0))),IF(OR(E26="",COUNTIF('Исходные B'!$A$8:$A$27,E26)&lt;&gt;1,COUNTIFS('Исходные B'!$A$8:$A$27,E26,'Исходные B'!$H$8:$H$27,"&lt;&gt;")&lt;&gt;1),"",INDEX('Исходные B'!$H$8:$H$27,MATCH(E26,'Исходные B'!$A$8:$A$27,0))))),ISNUMBER(J26),J26&gt;0),(IF(ISNUMBER(IF(OR(E26="",COUNTIF('Исходные B'!$A$8:$A$27,E26)&lt;&gt;1,COUNTIFS('Исходные B'!$A$8:$A$27,E26,'Исходные B'!$N$8:$N$27,"&lt;&gt;")&lt;&gt;1),"",INDEX('Исходные B'!$N$8:$N$27,MATCH(E26,'Исходные B'!$A$8:$A$27,0)))),IF(OR(E26="",COUNTIF('Исходные B'!$A$8:$A$27,E26)&lt;&gt;1,COUNTIFS('Исходные B'!$A$8:$A$27,E26,'Исходные B'!$N$8:$N$27,"&lt;&gt;")&lt;&gt;1),"",INDEX('Исходные B'!$N$8:$N$27,MATCH(E26,'Исходные B'!$A$8:$A$27,0))),IF(OR(E26="",COUNTIF('Исходные B'!$A$8:$A$27,E26)&lt;&gt;1,COUNTIFS('Исходные B'!$A$8:$A$27,E26,'Исходные B'!$H$8:$H$27,"&lt;&gt;")&lt;&gt;1),"",INDEX('Исходные B'!$H$8:$H$27,MATCH(E26,'Исходные B'!$A$8:$A$27,0)))))/J26,"")</f>
        <v/>
      </c>
      <c r="H52" s="6" t="str">
        <f>IF(OR(D26="",COUNTIF('Исходные A'!$A$8:$A$27,D26)&lt;&gt;1,COUNTIFS('Исходные A'!$A$8:$A$27,D26,'Исходные A'!$I$8:$I$27,"&lt;&gt;")&lt;&gt;1),"",INDEX('Исходные A'!$I$8:$I$27,MATCH(D26,'Исходные A'!$A$8:$A$27,0)))</f>
        <v/>
      </c>
      <c r="I52" s="6" t="str">
        <f>IF(OR(E26="",COUNTIF('Исходные B'!$A$8:$A$27,E26)&lt;&gt;1,COUNTIFS('Исходные B'!$A$8:$A$27,E26,'Исходные B'!$I$8:$I$27,"&lt;&gt;")&lt;&gt;1),"",INDEX('Исходные B'!$I$8:$I$27,MATCH(E26,'Исходные B'!$A$8:$A$27,0)))</f>
        <v/>
      </c>
      <c r="J52" s="6" t="str">
        <f>IF(AND(AND(A26&lt;&gt;"",B26&lt;&gt;"",C26&lt;&gt;"",F26&lt;&gt;"",G26&lt;&gt;"",ISNUMBER(H26),H26&gt;=0,I26&gt;0,J26&gt;0,M26="да",N26="да"),B78="подтверждена",ISNUMBER(B52),ISNUMBER(C52)),H26*C52,"")</f>
        <v/>
      </c>
      <c r="K52" s="6" t="str">
        <f>IF(AND(AND(A26&lt;&gt;"",B26&lt;&gt;"",C26&lt;&gt;"",F26&lt;&gt;"",G26&lt;&gt;"",ISNUMBER(H26),H26&gt;=0,I26&gt;0,J26&gt;0,M26="да",N26="да"),C78="подтверждена",ISNUMBER(D52),ISNUMBER(E52)),H26*E52,"")</f>
        <v/>
      </c>
      <c r="L52" s="6" t="str">
        <f>IF(AND(AND(A26&lt;&gt;"",B26&lt;&gt;"",C26&lt;&gt;"",F26&lt;&gt;"",G26&lt;&gt;"",ISNUMBER(H26),H26&gt;=0,I26&gt;0,J26&gt;0,M26="да",N26="да"),D78="подтверждена",ISNUMBER(F52),ISNUMBER(G52)),H26*G52,"")</f>
        <v/>
      </c>
      <c r="M52" s="6" t="str">
        <f>IF(AND(ISNUMBER(J52),ISNUMBER(L52)),L52-J52,"")</f>
        <v/>
      </c>
      <c r="N52" s="10" t="str">
        <f>IF(AND(ISNUMBER(M52),J52&lt;&gt;0),M52/J52,"")</f>
        <v/>
      </c>
      <c r="O52" s="9" t="str">
        <f>IF(A26="","",IF(NOT(ISNUMBER(M52)),"Стоимость не подтверждена",IF(J52=0,"Нет базы процента","От суммы первого")))</f>
        <v/>
      </c>
    </row>
    <row r="53" ht="35" customHeight="1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ht="35" customHeight="1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ht="35" customHeight="1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ht="35" customHeight="1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ht="35" customHeight="1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ht="48" customHeight="1" spans="1:12" x14ac:dyDescent="0.25">
      <c r="A58" s="4" t="s">
        <v>67</v>
      </c>
      <c r="B58" s="4" t="s">
        <v>114</v>
      </c>
      <c r="C58" s="4" t="s">
        <v>115</v>
      </c>
      <c r="D58" s="4" t="s">
        <v>116</v>
      </c>
      <c r="E58" s="4" t="s">
        <v>117</v>
      </c>
      <c r="F58" s="4" t="s">
        <v>118</v>
      </c>
      <c r="G58" s="4" t="s">
        <v>119</v>
      </c>
      <c r="H58" s="4" t="s">
        <v>120</v>
      </c>
      <c r="I58" s="4" t="s">
        <v>121</v>
      </c>
      <c r="J58" s="4" t="s">
        <v>122</v>
      </c>
      <c r="K58" s="4" t="s">
        <v>123</v>
      </c>
      <c r="L58" s="4" t="s">
        <v>124</v>
      </c>
    </row>
    <row r="59" ht="80" customHeight="1" spans="1:15" x14ac:dyDescent="0.25">
      <c r="A59" s="9" t="str">
        <f>IF(A7="","",A7)</f>
        <v>ВОР-1</v>
      </c>
      <c r="B59" s="9" t="str">
        <f>IF(OR(D7="",COUNTIF('Исходные A'!$A$8:$A$27,D7)&lt;&gt;1,COUNTIFS('Исходные A'!$A$8:$A$27,D7,'Исходные A'!$L$8:$L$27,"&lt;&gt;")&lt;&gt;1),"",INDEX('Исходные A'!$L$8:$L$27,MATCH(D7,'Исходные A'!$A$8:$A$27,0)))</f>
        <v>подтверждена</v>
      </c>
      <c r="C59" s="9" t="str">
        <f>IF(OR(E7="",COUNTIF('Исходные B'!$A$8:$A$27,E7)&lt;&gt;1,COUNTIFS('Исходные B'!$A$8:$A$27,E7,'Исходные B'!$L$8:$L$27,"&lt;&gt;")&lt;&gt;1),"",INDEX('Исходные B'!$L$8:$L$27,MATCH(E7,'Исходные B'!$A$8:$A$27,0)))</f>
        <v>подтверждена</v>
      </c>
      <c r="D59" s="9" t="str">
        <f>IF(IF(OR(E7="",COUNTIF('Исходные B'!$A$8:$A$27,E7)&lt;&gt;1,COUNTIFS('Исходные B'!$A$8:$A$27,E7,'Исходные B'!$O$8:$O$27,"&lt;&gt;")&lt;&gt;1),"",INDEX('Исходные B'!$O$8:$O$27,MATCH(E7,'Исходные B'!$A$8:$A$27,0)))="",IF(OR(E7="",COUNTIF('Исходные B'!$A$8:$A$27,E7)&lt;&gt;1,COUNTIFS('Исходные B'!$A$8:$A$27,E7,'Исходные B'!$L$8:$L$27,"&lt;&gt;")&lt;&gt;1),"",INDEX('Исходные B'!$L$8:$L$27,MATCH(E7,'Исходные B'!$A$8:$A$27,0))),IF(OR(E7="",COUNTIF('Исходные B'!$A$8:$A$27,E7)&lt;&gt;1,COUNTIFS('Исходные B'!$A$8:$A$27,E7,'Исходные B'!$O$8:$O$27,"&lt;&gt;")&lt;&gt;1),"",INDEX('Исходные B'!$O$8:$O$27,MATCH(E7,'Исходные B'!$A$8:$A$27,0))))</f>
        <v>подтверждена</v>
      </c>
      <c r="E59" s="11" t="s">
        <v>125</v>
      </c>
      <c r="F59" s="11" t="s">
        <v>126</v>
      </c>
      <c r="G59" s="11" t="s">
        <v>127</v>
      </c>
      <c r="H59" s="11" t="s">
        <v>128</v>
      </c>
      <c r="I59" s="9" t="str">
        <f>IF(A7="","",IF(AND(AND(AND(A7&lt;&gt;"",B7&lt;&gt;"",C7&lt;&gt;"",F7&lt;&gt;"",G7&lt;&gt;"",ISNUMBER(H7),H7&gt;=0,I7&gt;0,J7&gt;0,M7="да",N7="да"),B59="подтверждена",ISNUMBER(B33),ISNUMBER(C33)),AND(AND(A7&lt;&gt;"",B7&lt;&gt;"",C7&lt;&gt;"",F7&lt;&gt;"",G7&lt;&gt;"",ISNUMBER(H7),H7&gt;=0,I7&gt;0,J7&gt;0,M7="да",N7="да"),C59="подтверждена",ISNUMBER(D33),ISNUMBER(E33))),"да","нет"))</f>
        <v>да</v>
      </c>
      <c r="J59" s="9" t="str">
        <f>IF(A7="","",IF(AND(AND(AND(A7&lt;&gt;"",B7&lt;&gt;"",C7&lt;&gt;"",F7&lt;&gt;"",G7&lt;&gt;"",ISNUMBER(H7),H7&gt;=0,I7&gt;0,J7&gt;0,M7="да",N7="да"),B59="подтверждена",ISNUMBER(B33),ISNUMBER(C33)),AND(AND(A7&lt;&gt;"",B7&lt;&gt;"",C7&lt;&gt;"",F7&lt;&gt;"",G7&lt;&gt;"",ISNUMBER(H7),H7&gt;=0,I7&gt;0,J7&gt;0,M7="да",N7="да"),D59="подтверждена",ISNUMBER(F33),ISNUMBER(G33))),"да","нет"))</f>
        <v>да</v>
      </c>
      <c r="K59" s="11" t="s">
        <v>129</v>
      </c>
      <c r="L59" s="9" t="str">
        <f>IF(A7="","",IF(AND(A7&lt;&gt;"",B7&lt;&gt;"",C7&lt;&gt;"",F7&lt;&gt;"",G7&lt;&gt;"",ISNUMBER(H7),H7&gt;=0,I7&gt;0,J7&gt;0,M7="да",N7="да"),"да","нет"))</f>
        <v>да</v>
      </c>
      <c r="M59" s="1"/>
      <c r="N59" s="1"/>
      <c r="O59" s="1"/>
    </row>
    <row r="60" ht="80" customHeight="1" spans="1:15" x14ac:dyDescent="0.25">
      <c r="A60" s="9" t="str">
        <f>IF(A8="","",A8)</f>
        <v>ВОР-2</v>
      </c>
      <c r="B60" s="9" t="str">
        <f>IF(OR(D8="",COUNTIF('Исходные A'!$A$8:$A$27,D8)&lt;&gt;1,COUNTIFS('Исходные A'!$A$8:$A$27,D8,'Исходные A'!$L$8:$L$27,"&lt;&gt;")&lt;&gt;1),"",INDEX('Исходные A'!$L$8:$L$27,MATCH(D8,'Исходные A'!$A$8:$A$27,0)))</f>
        <v>подтверждена</v>
      </c>
      <c r="C60" s="9" t="str">
        <f>IF(OR(E8="",COUNTIF('Исходные B'!$A$8:$A$27,E8)&lt;&gt;1,COUNTIFS('Исходные B'!$A$8:$A$27,E8,'Исходные B'!$L$8:$L$27,"&lt;&gt;")&lt;&gt;1),"",INDEX('Исходные B'!$L$8:$L$27,MATCH(E8,'Исходные B'!$A$8:$A$27,0)))</f>
        <v>не раскрыта</v>
      </c>
      <c r="D60" s="9" t="str">
        <f>IF(IF(OR(E8="",COUNTIF('Исходные B'!$A$8:$A$27,E8)&lt;&gt;1,COUNTIFS('Исходные B'!$A$8:$A$27,E8,'Исходные B'!$O$8:$O$27,"&lt;&gt;")&lt;&gt;1),"",INDEX('Исходные B'!$O$8:$O$27,MATCH(E8,'Исходные B'!$A$8:$A$27,0)))="",IF(OR(E8="",COUNTIF('Исходные B'!$A$8:$A$27,E8)&lt;&gt;1,COUNTIFS('Исходные B'!$A$8:$A$27,E8,'Исходные B'!$L$8:$L$27,"&lt;&gt;")&lt;&gt;1),"",INDEX('Исходные B'!$L$8:$L$27,MATCH(E8,'Исходные B'!$A$8:$A$27,0))),IF(OR(E8="",COUNTIF('Исходные B'!$A$8:$A$27,E8)&lt;&gt;1,COUNTIFS('Исходные B'!$A$8:$A$27,E8,'Исходные B'!$O$8:$O$27,"&lt;&gt;")&lt;&gt;1),"",INDEX('Исходные B'!$O$8:$O$27,MATCH(E8,'Исходные B'!$A$8:$A$27,0))))</f>
        <v>подтверждена</v>
      </c>
      <c r="E60" s="11" t="s">
        <v>130</v>
      </c>
      <c r="F60" s="11" t="s">
        <v>126</v>
      </c>
      <c r="G60" s="11" t="s">
        <v>131</v>
      </c>
      <c r="H60" s="11" t="s">
        <v>132</v>
      </c>
      <c r="I60" s="9" t="str">
        <f>IF(A8="","",IF(AND(AND(AND(A8&lt;&gt;"",B8&lt;&gt;"",C8&lt;&gt;"",F8&lt;&gt;"",G8&lt;&gt;"",ISNUMBER(H8),H8&gt;=0,I8&gt;0,J8&gt;0,M8="да",N8="да"),B60="подтверждена",ISNUMBER(B34),ISNUMBER(C34)),AND(AND(A8&lt;&gt;"",B8&lt;&gt;"",C8&lt;&gt;"",F8&lt;&gt;"",G8&lt;&gt;"",ISNUMBER(H8),H8&gt;=0,I8&gt;0,J8&gt;0,M8="да",N8="да"),C60="подтверждена",ISNUMBER(D34),ISNUMBER(E34))),"да","нет"))</f>
        <v>нет</v>
      </c>
      <c r="J60" s="9" t="str">
        <f>IF(A8="","",IF(AND(AND(AND(A8&lt;&gt;"",B8&lt;&gt;"",C8&lt;&gt;"",F8&lt;&gt;"",G8&lt;&gt;"",ISNUMBER(H8),H8&gt;=0,I8&gt;0,J8&gt;0,M8="да",N8="да"),B60="подтверждена",ISNUMBER(B34),ISNUMBER(C34)),AND(AND(A8&lt;&gt;"",B8&lt;&gt;"",C8&lt;&gt;"",F8&lt;&gt;"",G8&lt;&gt;"",ISNUMBER(H8),H8&gt;=0,I8&gt;0,J8&gt;0,M8="да",N8="да"),D60="подтверждена",ISNUMBER(F34),ISNUMBER(G34))),"да","нет"))</f>
        <v>да</v>
      </c>
      <c r="K60" s="11" t="s">
        <v>133</v>
      </c>
      <c r="L60" s="9" t="str">
        <f>IF(A8="","",IF(AND(A8&lt;&gt;"",B8&lt;&gt;"",C8&lt;&gt;"",F8&lt;&gt;"",G8&lt;&gt;"",ISNUMBER(H8),H8&gt;=0,I8&gt;0,J8&gt;0,M8="да",N8="да"),"да","нет"))</f>
        <v>да</v>
      </c>
      <c r="M60" s="1"/>
      <c r="N60" s="1"/>
      <c r="O60" s="1"/>
    </row>
    <row r="61" ht="80" customHeight="1" spans="1:15" x14ac:dyDescent="0.25">
      <c r="A61" s="9" t="str">
        <f>IF(A9="","",A9)</f>
        <v>ВОР-3</v>
      </c>
      <c r="B61" s="9" t="str">
        <f>IF(OR(D9="",COUNTIF('Исходные A'!$A$8:$A$27,D9)&lt;&gt;1,COUNTIFS('Исходные A'!$A$8:$A$27,D9,'Исходные A'!$L$8:$L$27,"&lt;&gt;")&lt;&gt;1),"",INDEX('Исходные A'!$L$8:$L$27,MATCH(D9,'Исходные A'!$A$8:$A$27,0)))</f>
        <v>подтверждена</v>
      </c>
      <c r="C61" s="9" t="str">
        <f>IF(OR(E9="",COUNTIF('Исходные B'!$A$8:$A$27,E9)&lt;&gt;1,COUNTIFS('Исходные B'!$A$8:$A$27,E9,'Исходные B'!$L$8:$L$27,"&lt;&gt;")&lt;&gt;1),"",INDEX('Исходные B'!$L$8:$L$27,MATCH(E9,'Исходные B'!$A$8:$A$27,0)))</f>
        <v>подтверждена</v>
      </c>
      <c r="D61" s="9" t="str">
        <f>IF(IF(OR(E9="",COUNTIF('Исходные B'!$A$8:$A$27,E9)&lt;&gt;1,COUNTIFS('Исходные B'!$A$8:$A$27,E9,'Исходные B'!$O$8:$O$27,"&lt;&gt;")&lt;&gt;1),"",INDEX('Исходные B'!$O$8:$O$27,MATCH(E9,'Исходные B'!$A$8:$A$27,0)))="",IF(OR(E9="",COUNTIF('Исходные B'!$A$8:$A$27,E9)&lt;&gt;1,COUNTIFS('Исходные B'!$A$8:$A$27,E9,'Исходные B'!$L$8:$L$27,"&lt;&gt;")&lt;&gt;1),"",INDEX('Исходные B'!$L$8:$L$27,MATCH(E9,'Исходные B'!$A$8:$A$27,0))),IF(OR(E9="",COUNTIF('Исходные B'!$A$8:$A$27,E9)&lt;&gt;1,COUNTIFS('Исходные B'!$A$8:$A$27,E9,'Исходные B'!$O$8:$O$27,"&lt;&gt;")&lt;&gt;1),"",INDEX('Исходные B'!$O$8:$O$27,MATCH(E9,'Исходные B'!$A$8:$A$27,0))))</f>
        <v>подтверждена</v>
      </c>
      <c r="E61" s="11" t="s">
        <v>134</v>
      </c>
      <c r="F61" s="11" t="s">
        <v>126</v>
      </c>
      <c r="G61" s="11" t="s">
        <v>135</v>
      </c>
      <c r="H61" s="11" t="s">
        <v>136</v>
      </c>
      <c r="I61" s="9" t="str">
        <f>IF(A9="","",IF(AND(AND(AND(A9&lt;&gt;"",B9&lt;&gt;"",C9&lt;&gt;"",F9&lt;&gt;"",G9&lt;&gt;"",ISNUMBER(H9),H9&gt;=0,I9&gt;0,J9&gt;0,M9="да",N9="да"),B61="подтверждена",ISNUMBER(B35),ISNUMBER(C35)),AND(AND(A9&lt;&gt;"",B9&lt;&gt;"",C9&lt;&gt;"",F9&lt;&gt;"",G9&lt;&gt;"",ISNUMBER(H9),H9&gt;=0,I9&gt;0,J9&gt;0,M9="да",N9="да"),C61="подтверждена",ISNUMBER(D35),ISNUMBER(E35))),"да","нет"))</f>
        <v>да</v>
      </c>
      <c r="J61" s="9" t="str">
        <f>IF(A9="","",IF(AND(AND(AND(A9&lt;&gt;"",B9&lt;&gt;"",C9&lt;&gt;"",F9&lt;&gt;"",G9&lt;&gt;"",ISNUMBER(H9),H9&gt;=0,I9&gt;0,J9&gt;0,M9="да",N9="да"),B61="подтверждена",ISNUMBER(B35),ISNUMBER(C35)),AND(AND(A9&lt;&gt;"",B9&lt;&gt;"",C9&lt;&gt;"",F9&lt;&gt;"",G9&lt;&gt;"",ISNUMBER(H9),H9&gt;=0,I9&gt;0,J9&gt;0,M9="да",N9="да"),D61="подтверждена",ISNUMBER(F35),ISNUMBER(G35))),"да","нет"))</f>
        <v>да</v>
      </c>
      <c r="K61" s="11" t="s">
        <v>129</v>
      </c>
      <c r="L61" s="9" t="str">
        <f>IF(A9="","",IF(AND(A9&lt;&gt;"",B9&lt;&gt;"",C9&lt;&gt;"",F9&lt;&gt;"",G9&lt;&gt;"",ISNUMBER(H9),H9&gt;=0,I9&gt;0,J9&gt;0,M9="да",N9="да"),"да","нет"))</f>
        <v>да</v>
      </c>
      <c r="M61" s="1"/>
      <c r="N61" s="1"/>
      <c r="O61" s="1"/>
    </row>
    <row r="62" ht="80" customHeight="1" spans="1:15" x14ac:dyDescent="0.25">
      <c r="A62" s="9" t="str">
        <f>IF(A10="","",A10)</f>
        <v/>
      </c>
      <c r="B62" s="9" t="str">
        <f>IF(OR(D10="",COUNTIF('Исходные A'!$A$8:$A$27,D10)&lt;&gt;1,COUNTIFS('Исходные A'!$A$8:$A$27,D10,'Исходные A'!$L$8:$L$27,"&lt;&gt;")&lt;&gt;1),"",INDEX('Исходные A'!$L$8:$L$27,MATCH(D10,'Исходные A'!$A$8:$A$27,0)))</f>
        <v/>
      </c>
      <c r="C62" s="9" t="str">
        <f>IF(OR(E10="",COUNTIF('Исходные B'!$A$8:$A$27,E10)&lt;&gt;1,COUNTIFS('Исходные B'!$A$8:$A$27,E10,'Исходные B'!$L$8:$L$27,"&lt;&gt;")&lt;&gt;1),"",INDEX('Исходные B'!$L$8:$L$27,MATCH(E10,'Исходные B'!$A$8:$A$27,0)))</f>
        <v/>
      </c>
      <c r="D62" s="9" t="str">
        <f>IF(IF(OR(E10="",COUNTIF('Исходные B'!$A$8:$A$27,E10)&lt;&gt;1,COUNTIFS('Исходные B'!$A$8:$A$27,E10,'Исходные B'!$O$8:$O$27,"&lt;&gt;")&lt;&gt;1),"",INDEX('Исходные B'!$O$8:$O$27,MATCH(E10,'Исходные B'!$A$8:$A$27,0)))="",IF(OR(E10="",COUNTIF('Исходные B'!$A$8:$A$27,E10)&lt;&gt;1,COUNTIFS('Исходные B'!$A$8:$A$27,E10,'Исходные B'!$L$8:$L$27,"&lt;&gt;")&lt;&gt;1),"",INDEX('Исходные B'!$L$8:$L$27,MATCH(E10,'Исходные B'!$A$8:$A$27,0))),IF(OR(E10="",COUNTIF('Исходные B'!$A$8:$A$27,E10)&lt;&gt;1,COUNTIFS('Исходные B'!$A$8:$A$27,E10,'Исходные B'!$O$8:$O$27,"&lt;&gt;")&lt;&gt;1),"",INDEX('Исходные B'!$O$8:$O$27,MATCH(E10,'Исходные B'!$A$8:$A$27,0))))</f>
        <v/>
      </c>
      <c r="E62" s="11"/>
      <c r="F62" s="11"/>
      <c r="G62" s="11"/>
      <c r="H62" s="11"/>
      <c r="I62" s="9" t="str">
        <f>IF(A10="","",IF(AND(AND(AND(A10&lt;&gt;"",B10&lt;&gt;"",C10&lt;&gt;"",F10&lt;&gt;"",G10&lt;&gt;"",ISNUMBER(H10),H10&gt;=0,I10&gt;0,J10&gt;0,M10="да",N10="да"),B62="подтверждена",ISNUMBER(B36),ISNUMBER(C36)),AND(AND(A10&lt;&gt;"",B10&lt;&gt;"",C10&lt;&gt;"",F10&lt;&gt;"",G10&lt;&gt;"",ISNUMBER(H10),H10&gt;=0,I10&gt;0,J10&gt;0,M10="да",N10="да"),C62="подтверждена",ISNUMBER(D36),ISNUMBER(E36))),"да","нет"))</f>
        <v/>
      </c>
      <c r="J62" s="9" t="str">
        <f>IF(A10="","",IF(AND(AND(AND(A10&lt;&gt;"",B10&lt;&gt;"",C10&lt;&gt;"",F10&lt;&gt;"",G10&lt;&gt;"",ISNUMBER(H10),H10&gt;=0,I10&gt;0,J10&gt;0,M10="да",N10="да"),B62="подтверждена",ISNUMBER(B36),ISNUMBER(C36)),AND(AND(A10&lt;&gt;"",B10&lt;&gt;"",C10&lt;&gt;"",F10&lt;&gt;"",G10&lt;&gt;"",ISNUMBER(H10),H10&gt;=0,I10&gt;0,J10&gt;0,M10="да",N10="да"),D62="подтверждена",ISNUMBER(F36),ISNUMBER(G36))),"да","нет"))</f>
        <v/>
      </c>
      <c r="K62" s="11"/>
      <c r="L62" s="9" t="str">
        <f>IF(A10="","",IF(AND(A10&lt;&gt;"",B10&lt;&gt;"",C10&lt;&gt;"",F10&lt;&gt;"",G10&lt;&gt;"",ISNUMBER(H10),H10&gt;=0,I10&gt;0,J10&gt;0,M10="да",N10="да"),"да","нет"))</f>
        <v/>
      </c>
      <c r="M62" s="1"/>
      <c r="N62" s="1"/>
      <c r="O62" s="1"/>
    </row>
    <row r="63" ht="80" customHeight="1" spans="1:15" x14ac:dyDescent="0.25">
      <c r="A63" s="9" t="str">
        <f>IF(A11="","",A11)</f>
        <v/>
      </c>
      <c r="B63" s="9" t="str">
        <f>IF(OR(D11="",COUNTIF('Исходные A'!$A$8:$A$27,D11)&lt;&gt;1,COUNTIFS('Исходные A'!$A$8:$A$27,D11,'Исходные A'!$L$8:$L$27,"&lt;&gt;")&lt;&gt;1),"",INDEX('Исходные A'!$L$8:$L$27,MATCH(D11,'Исходные A'!$A$8:$A$27,0)))</f>
        <v/>
      </c>
      <c r="C63" s="9" t="str">
        <f>IF(OR(E11="",COUNTIF('Исходные B'!$A$8:$A$27,E11)&lt;&gt;1,COUNTIFS('Исходные B'!$A$8:$A$27,E11,'Исходные B'!$L$8:$L$27,"&lt;&gt;")&lt;&gt;1),"",INDEX('Исходные B'!$L$8:$L$27,MATCH(E11,'Исходные B'!$A$8:$A$27,0)))</f>
        <v/>
      </c>
      <c r="D63" s="9" t="str">
        <f>IF(IF(OR(E11="",COUNTIF('Исходные B'!$A$8:$A$27,E11)&lt;&gt;1,COUNTIFS('Исходные B'!$A$8:$A$27,E11,'Исходные B'!$O$8:$O$27,"&lt;&gt;")&lt;&gt;1),"",INDEX('Исходные B'!$O$8:$O$27,MATCH(E11,'Исходные B'!$A$8:$A$27,0)))="",IF(OR(E11="",COUNTIF('Исходные B'!$A$8:$A$27,E11)&lt;&gt;1,COUNTIFS('Исходные B'!$A$8:$A$27,E11,'Исходные B'!$L$8:$L$27,"&lt;&gt;")&lt;&gt;1),"",INDEX('Исходные B'!$L$8:$L$27,MATCH(E11,'Исходные B'!$A$8:$A$27,0))),IF(OR(E11="",COUNTIF('Исходные B'!$A$8:$A$27,E11)&lt;&gt;1,COUNTIFS('Исходные B'!$A$8:$A$27,E11,'Исходные B'!$O$8:$O$27,"&lt;&gt;")&lt;&gt;1),"",INDEX('Исходные B'!$O$8:$O$27,MATCH(E11,'Исходные B'!$A$8:$A$27,0))))</f>
        <v/>
      </c>
      <c r="E63" s="11"/>
      <c r="F63" s="11"/>
      <c r="G63" s="11"/>
      <c r="H63" s="11"/>
      <c r="I63" s="9" t="str">
        <f>IF(A11="","",IF(AND(AND(AND(A11&lt;&gt;"",B11&lt;&gt;"",C11&lt;&gt;"",F11&lt;&gt;"",G11&lt;&gt;"",ISNUMBER(H11),H11&gt;=0,I11&gt;0,J11&gt;0,M11="да",N11="да"),B63="подтверждена",ISNUMBER(B37),ISNUMBER(C37)),AND(AND(A11&lt;&gt;"",B11&lt;&gt;"",C11&lt;&gt;"",F11&lt;&gt;"",G11&lt;&gt;"",ISNUMBER(H11),H11&gt;=0,I11&gt;0,J11&gt;0,M11="да",N11="да"),C63="подтверждена",ISNUMBER(D37),ISNUMBER(E37))),"да","нет"))</f>
        <v/>
      </c>
      <c r="J63" s="9" t="str">
        <f>IF(A11="","",IF(AND(AND(AND(A11&lt;&gt;"",B11&lt;&gt;"",C11&lt;&gt;"",F11&lt;&gt;"",G11&lt;&gt;"",ISNUMBER(H11),H11&gt;=0,I11&gt;0,J11&gt;0,M11="да",N11="да"),B63="подтверждена",ISNUMBER(B37),ISNUMBER(C37)),AND(AND(A11&lt;&gt;"",B11&lt;&gt;"",C11&lt;&gt;"",F11&lt;&gt;"",G11&lt;&gt;"",ISNUMBER(H11),H11&gt;=0,I11&gt;0,J11&gt;0,M11="да",N11="да"),D63="подтверждена",ISNUMBER(F37),ISNUMBER(G37))),"да","нет"))</f>
        <v/>
      </c>
      <c r="K63" s="11"/>
      <c r="L63" s="9" t="str">
        <f>IF(A11="","",IF(AND(A11&lt;&gt;"",B11&lt;&gt;"",C11&lt;&gt;"",F11&lt;&gt;"",G11&lt;&gt;"",ISNUMBER(H11),H11&gt;=0,I11&gt;0,J11&gt;0,M11="да",N11="да"),"да","нет"))</f>
        <v/>
      </c>
      <c r="M63" s="1"/>
      <c r="N63" s="1"/>
      <c r="O63" s="1"/>
    </row>
    <row r="64" ht="80" customHeight="1" spans="1:15" x14ac:dyDescent="0.25">
      <c r="A64" s="9" t="str">
        <f>IF(A12="","",A12)</f>
        <v/>
      </c>
      <c r="B64" s="9" t="str">
        <f>IF(OR(D12="",COUNTIF('Исходные A'!$A$8:$A$27,D12)&lt;&gt;1,COUNTIFS('Исходные A'!$A$8:$A$27,D12,'Исходные A'!$L$8:$L$27,"&lt;&gt;")&lt;&gt;1),"",INDEX('Исходные A'!$L$8:$L$27,MATCH(D12,'Исходные A'!$A$8:$A$27,0)))</f>
        <v/>
      </c>
      <c r="C64" s="9" t="str">
        <f>IF(OR(E12="",COUNTIF('Исходные B'!$A$8:$A$27,E12)&lt;&gt;1,COUNTIFS('Исходные B'!$A$8:$A$27,E12,'Исходные B'!$L$8:$L$27,"&lt;&gt;")&lt;&gt;1),"",INDEX('Исходные B'!$L$8:$L$27,MATCH(E12,'Исходные B'!$A$8:$A$27,0)))</f>
        <v/>
      </c>
      <c r="D64" s="9" t="str">
        <f>IF(IF(OR(E12="",COUNTIF('Исходные B'!$A$8:$A$27,E12)&lt;&gt;1,COUNTIFS('Исходные B'!$A$8:$A$27,E12,'Исходные B'!$O$8:$O$27,"&lt;&gt;")&lt;&gt;1),"",INDEX('Исходные B'!$O$8:$O$27,MATCH(E12,'Исходные B'!$A$8:$A$27,0)))="",IF(OR(E12="",COUNTIF('Исходные B'!$A$8:$A$27,E12)&lt;&gt;1,COUNTIFS('Исходные B'!$A$8:$A$27,E12,'Исходные B'!$L$8:$L$27,"&lt;&gt;")&lt;&gt;1),"",INDEX('Исходные B'!$L$8:$L$27,MATCH(E12,'Исходные B'!$A$8:$A$27,0))),IF(OR(E12="",COUNTIF('Исходные B'!$A$8:$A$27,E12)&lt;&gt;1,COUNTIFS('Исходные B'!$A$8:$A$27,E12,'Исходные B'!$O$8:$O$27,"&lt;&gt;")&lt;&gt;1),"",INDEX('Исходные B'!$O$8:$O$27,MATCH(E12,'Исходные B'!$A$8:$A$27,0))))</f>
        <v/>
      </c>
      <c r="E64" s="11"/>
      <c r="F64" s="11"/>
      <c r="G64" s="11"/>
      <c r="H64" s="11"/>
      <c r="I64" s="9" t="str">
        <f>IF(A12="","",IF(AND(AND(AND(A12&lt;&gt;"",B12&lt;&gt;"",C12&lt;&gt;"",F12&lt;&gt;"",G12&lt;&gt;"",ISNUMBER(H12),H12&gt;=0,I12&gt;0,J12&gt;0,M12="да",N12="да"),B64="подтверждена",ISNUMBER(B38),ISNUMBER(C38)),AND(AND(A12&lt;&gt;"",B12&lt;&gt;"",C12&lt;&gt;"",F12&lt;&gt;"",G12&lt;&gt;"",ISNUMBER(H12),H12&gt;=0,I12&gt;0,J12&gt;0,M12="да",N12="да"),C64="подтверждена",ISNUMBER(D38),ISNUMBER(E38))),"да","нет"))</f>
        <v/>
      </c>
      <c r="J64" s="9" t="str">
        <f>IF(A12="","",IF(AND(AND(AND(A12&lt;&gt;"",B12&lt;&gt;"",C12&lt;&gt;"",F12&lt;&gt;"",G12&lt;&gt;"",ISNUMBER(H12),H12&gt;=0,I12&gt;0,J12&gt;0,M12="да",N12="да"),B64="подтверждена",ISNUMBER(B38),ISNUMBER(C38)),AND(AND(A12&lt;&gt;"",B12&lt;&gt;"",C12&lt;&gt;"",F12&lt;&gt;"",G12&lt;&gt;"",ISNUMBER(H12),H12&gt;=0,I12&gt;0,J12&gt;0,M12="да",N12="да"),D64="подтверждена",ISNUMBER(F38),ISNUMBER(G38))),"да","нет"))</f>
        <v/>
      </c>
      <c r="K64" s="11"/>
      <c r="L64" s="9" t="str">
        <f>IF(A12="","",IF(AND(A12&lt;&gt;"",B12&lt;&gt;"",C12&lt;&gt;"",F12&lt;&gt;"",G12&lt;&gt;"",ISNUMBER(H12),H12&gt;=0,I12&gt;0,J12&gt;0,M12="да",N12="да"),"да","нет"))</f>
        <v/>
      </c>
      <c r="M64" s="1"/>
      <c r="N64" s="1"/>
      <c r="O64" s="1"/>
    </row>
    <row r="65" ht="80" customHeight="1" spans="1:15" x14ac:dyDescent="0.25">
      <c r="A65" s="9" t="str">
        <f>IF(A13="","",A13)</f>
        <v/>
      </c>
      <c r="B65" s="9" t="str">
        <f>IF(OR(D13="",COUNTIF('Исходные A'!$A$8:$A$27,D13)&lt;&gt;1,COUNTIFS('Исходные A'!$A$8:$A$27,D13,'Исходные A'!$L$8:$L$27,"&lt;&gt;")&lt;&gt;1),"",INDEX('Исходные A'!$L$8:$L$27,MATCH(D13,'Исходные A'!$A$8:$A$27,0)))</f>
        <v/>
      </c>
      <c r="C65" s="9" t="str">
        <f>IF(OR(E13="",COUNTIF('Исходные B'!$A$8:$A$27,E13)&lt;&gt;1,COUNTIFS('Исходные B'!$A$8:$A$27,E13,'Исходные B'!$L$8:$L$27,"&lt;&gt;")&lt;&gt;1),"",INDEX('Исходные B'!$L$8:$L$27,MATCH(E13,'Исходные B'!$A$8:$A$27,0)))</f>
        <v/>
      </c>
      <c r="D65" s="9" t="str">
        <f>IF(IF(OR(E13="",COUNTIF('Исходные B'!$A$8:$A$27,E13)&lt;&gt;1,COUNTIFS('Исходные B'!$A$8:$A$27,E13,'Исходные B'!$O$8:$O$27,"&lt;&gt;")&lt;&gt;1),"",INDEX('Исходные B'!$O$8:$O$27,MATCH(E13,'Исходные B'!$A$8:$A$27,0)))="",IF(OR(E13="",COUNTIF('Исходные B'!$A$8:$A$27,E13)&lt;&gt;1,COUNTIFS('Исходные B'!$A$8:$A$27,E13,'Исходные B'!$L$8:$L$27,"&lt;&gt;")&lt;&gt;1),"",INDEX('Исходные B'!$L$8:$L$27,MATCH(E13,'Исходные B'!$A$8:$A$27,0))),IF(OR(E13="",COUNTIF('Исходные B'!$A$8:$A$27,E13)&lt;&gt;1,COUNTIFS('Исходные B'!$A$8:$A$27,E13,'Исходные B'!$O$8:$O$27,"&lt;&gt;")&lt;&gt;1),"",INDEX('Исходные B'!$O$8:$O$27,MATCH(E13,'Исходные B'!$A$8:$A$27,0))))</f>
        <v/>
      </c>
      <c r="E65" s="11"/>
      <c r="F65" s="11"/>
      <c r="G65" s="11"/>
      <c r="H65" s="11"/>
      <c r="I65" s="9" t="str">
        <f>IF(A13="","",IF(AND(AND(AND(A13&lt;&gt;"",B13&lt;&gt;"",C13&lt;&gt;"",F13&lt;&gt;"",G13&lt;&gt;"",ISNUMBER(H13),H13&gt;=0,I13&gt;0,J13&gt;0,M13="да",N13="да"),B65="подтверждена",ISNUMBER(B39),ISNUMBER(C39)),AND(AND(A13&lt;&gt;"",B13&lt;&gt;"",C13&lt;&gt;"",F13&lt;&gt;"",G13&lt;&gt;"",ISNUMBER(H13),H13&gt;=0,I13&gt;0,J13&gt;0,M13="да",N13="да"),C65="подтверждена",ISNUMBER(D39),ISNUMBER(E39))),"да","нет"))</f>
        <v/>
      </c>
      <c r="J65" s="9" t="str">
        <f>IF(A13="","",IF(AND(AND(AND(A13&lt;&gt;"",B13&lt;&gt;"",C13&lt;&gt;"",F13&lt;&gt;"",G13&lt;&gt;"",ISNUMBER(H13),H13&gt;=0,I13&gt;0,J13&gt;0,M13="да",N13="да"),B65="подтверждена",ISNUMBER(B39),ISNUMBER(C39)),AND(AND(A13&lt;&gt;"",B13&lt;&gt;"",C13&lt;&gt;"",F13&lt;&gt;"",G13&lt;&gt;"",ISNUMBER(H13),H13&gt;=0,I13&gt;0,J13&gt;0,M13="да",N13="да"),D65="подтверждена",ISNUMBER(F39),ISNUMBER(G39))),"да","нет"))</f>
        <v/>
      </c>
      <c r="K65" s="11"/>
      <c r="L65" s="9" t="str">
        <f>IF(A13="","",IF(AND(A13&lt;&gt;"",B13&lt;&gt;"",C13&lt;&gt;"",F13&lt;&gt;"",G13&lt;&gt;"",ISNUMBER(H13),H13&gt;=0,I13&gt;0,J13&gt;0,M13="да",N13="да"),"да","нет"))</f>
        <v/>
      </c>
      <c r="M65" s="1"/>
      <c r="N65" s="1"/>
      <c r="O65" s="1"/>
    </row>
    <row r="66" ht="80" customHeight="1" spans="1:15" x14ac:dyDescent="0.25">
      <c r="A66" s="9" t="str">
        <f>IF(A14="","",A14)</f>
        <v/>
      </c>
      <c r="B66" s="9" t="str">
        <f>IF(OR(D14="",COUNTIF('Исходные A'!$A$8:$A$27,D14)&lt;&gt;1,COUNTIFS('Исходные A'!$A$8:$A$27,D14,'Исходные A'!$L$8:$L$27,"&lt;&gt;")&lt;&gt;1),"",INDEX('Исходные A'!$L$8:$L$27,MATCH(D14,'Исходные A'!$A$8:$A$27,0)))</f>
        <v/>
      </c>
      <c r="C66" s="9" t="str">
        <f>IF(OR(E14="",COUNTIF('Исходные B'!$A$8:$A$27,E14)&lt;&gt;1,COUNTIFS('Исходные B'!$A$8:$A$27,E14,'Исходные B'!$L$8:$L$27,"&lt;&gt;")&lt;&gt;1),"",INDEX('Исходные B'!$L$8:$L$27,MATCH(E14,'Исходные B'!$A$8:$A$27,0)))</f>
        <v/>
      </c>
      <c r="D66" s="9" t="str">
        <f>IF(IF(OR(E14="",COUNTIF('Исходные B'!$A$8:$A$27,E14)&lt;&gt;1,COUNTIFS('Исходные B'!$A$8:$A$27,E14,'Исходные B'!$O$8:$O$27,"&lt;&gt;")&lt;&gt;1),"",INDEX('Исходные B'!$O$8:$O$27,MATCH(E14,'Исходные B'!$A$8:$A$27,0)))="",IF(OR(E14="",COUNTIF('Исходные B'!$A$8:$A$27,E14)&lt;&gt;1,COUNTIFS('Исходные B'!$A$8:$A$27,E14,'Исходные B'!$L$8:$L$27,"&lt;&gt;")&lt;&gt;1),"",INDEX('Исходные B'!$L$8:$L$27,MATCH(E14,'Исходные B'!$A$8:$A$27,0))),IF(OR(E14="",COUNTIF('Исходные B'!$A$8:$A$27,E14)&lt;&gt;1,COUNTIFS('Исходные B'!$A$8:$A$27,E14,'Исходные B'!$O$8:$O$27,"&lt;&gt;")&lt;&gt;1),"",INDEX('Исходные B'!$O$8:$O$27,MATCH(E14,'Исходные B'!$A$8:$A$27,0))))</f>
        <v/>
      </c>
      <c r="E66" s="11"/>
      <c r="F66" s="11"/>
      <c r="G66" s="11"/>
      <c r="H66" s="11"/>
      <c r="I66" s="9" t="str">
        <f>IF(A14="","",IF(AND(AND(AND(A14&lt;&gt;"",B14&lt;&gt;"",C14&lt;&gt;"",F14&lt;&gt;"",G14&lt;&gt;"",ISNUMBER(H14),H14&gt;=0,I14&gt;0,J14&gt;0,M14="да",N14="да"),B66="подтверждена",ISNUMBER(B40),ISNUMBER(C40)),AND(AND(A14&lt;&gt;"",B14&lt;&gt;"",C14&lt;&gt;"",F14&lt;&gt;"",G14&lt;&gt;"",ISNUMBER(H14),H14&gt;=0,I14&gt;0,J14&gt;0,M14="да",N14="да"),C66="подтверждена",ISNUMBER(D40),ISNUMBER(E40))),"да","нет"))</f>
        <v/>
      </c>
      <c r="J66" s="9" t="str">
        <f>IF(A14="","",IF(AND(AND(AND(A14&lt;&gt;"",B14&lt;&gt;"",C14&lt;&gt;"",F14&lt;&gt;"",G14&lt;&gt;"",ISNUMBER(H14),H14&gt;=0,I14&gt;0,J14&gt;0,M14="да",N14="да"),B66="подтверждена",ISNUMBER(B40),ISNUMBER(C40)),AND(AND(A14&lt;&gt;"",B14&lt;&gt;"",C14&lt;&gt;"",F14&lt;&gt;"",G14&lt;&gt;"",ISNUMBER(H14),H14&gt;=0,I14&gt;0,J14&gt;0,M14="да",N14="да"),D66="подтверждена",ISNUMBER(F40),ISNUMBER(G40))),"да","нет"))</f>
        <v/>
      </c>
      <c r="K66" s="11"/>
      <c r="L66" s="9" t="str">
        <f>IF(A14="","",IF(AND(A14&lt;&gt;"",B14&lt;&gt;"",C14&lt;&gt;"",F14&lt;&gt;"",G14&lt;&gt;"",ISNUMBER(H14),H14&gt;=0,I14&gt;0,J14&gt;0,M14="да",N14="да"),"да","нет"))</f>
        <v/>
      </c>
      <c r="M66" s="1"/>
      <c r="N66" s="1"/>
      <c r="O66" s="1"/>
    </row>
    <row r="67" ht="80" customHeight="1" spans="1:15" x14ac:dyDescent="0.25">
      <c r="A67" s="9" t="str">
        <f>IF(A15="","",A15)</f>
        <v/>
      </c>
      <c r="B67" s="9" t="str">
        <f>IF(OR(D15="",COUNTIF('Исходные A'!$A$8:$A$27,D15)&lt;&gt;1,COUNTIFS('Исходные A'!$A$8:$A$27,D15,'Исходные A'!$L$8:$L$27,"&lt;&gt;")&lt;&gt;1),"",INDEX('Исходные A'!$L$8:$L$27,MATCH(D15,'Исходные A'!$A$8:$A$27,0)))</f>
        <v/>
      </c>
      <c r="C67" s="9" t="str">
        <f>IF(OR(E15="",COUNTIF('Исходные B'!$A$8:$A$27,E15)&lt;&gt;1,COUNTIFS('Исходные B'!$A$8:$A$27,E15,'Исходные B'!$L$8:$L$27,"&lt;&gt;")&lt;&gt;1),"",INDEX('Исходные B'!$L$8:$L$27,MATCH(E15,'Исходные B'!$A$8:$A$27,0)))</f>
        <v/>
      </c>
      <c r="D67" s="9" t="str">
        <f>IF(IF(OR(E15="",COUNTIF('Исходные B'!$A$8:$A$27,E15)&lt;&gt;1,COUNTIFS('Исходные B'!$A$8:$A$27,E15,'Исходные B'!$O$8:$O$27,"&lt;&gt;")&lt;&gt;1),"",INDEX('Исходные B'!$O$8:$O$27,MATCH(E15,'Исходные B'!$A$8:$A$27,0)))="",IF(OR(E15="",COUNTIF('Исходные B'!$A$8:$A$27,E15)&lt;&gt;1,COUNTIFS('Исходные B'!$A$8:$A$27,E15,'Исходные B'!$L$8:$L$27,"&lt;&gt;")&lt;&gt;1),"",INDEX('Исходные B'!$L$8:$L$27,MATCH(E15,'Исходные B'!$A$8:$A$27,0))),IF(OR(E15="",COUNTIF('Исходные B'!$A$8:$A$27,E15)&lt;&gt;1,COUNTIFS('Исходные B'!$A$8:$A$27,E15,'Исходные B'!$O$8:$O$27,"&lt;&gt;")&lt;&gt;1),"",INDEX('Исходные B'!$O$8:$O$27,MATCH(E15,'Исходные B'!$A$8:$A$27,0))))</f>
        <v/>
      </c>
      <c r="E67" s="11"/>
      <c r="F67" s="11"/>
      <c r="G67" s="11"/>
      <c r="H67" s="11"/>
      <c r="I67" s="9" t="str">
        <f>IF(A15="","",IF(AND(AND(AND(A15&lt;&gt;"",B15&lt;&gt;"",C15&lt;&gt;"",F15&lt;&gt;"",G15&lt;&gt;"",ISNUMBER(H15),H15&gt;=0,I15&gt;0,J15&gt;0,M15="да",N15="да"),B67="подтверждена",ISNUMBER(B41),ISNUMBER(C41)),AND(AND(A15&lt;&gt;"",B15&lt;&gt;"",C15&lt;&gt;"",F15&lt;&gt;"",G15&lt;&gt;"",ISNUMBER(H15),H15&gt;=0,I15&gt;0,J15&gt;0,M15="да",N15="да"),C67="подтверждена",ISNUMBER(D41),ISNUMBER(E41))),"да","нет"))</f>
        <v/>
      </c>
      <c r="J67" s="9" t="str">
        <f>IF(A15="","",IF(AND(AND(AND(A15&lt;&gt;"",B15&lt;&gt;"",C15&lt;&gt;"",F15&lt;&gt;"",G15&lt;&gt;"",ISNUMBER(H15),H15&gt;=0,I15&gt;0,J15&gt;0,M15="да",N15="да"),B67="подтверждена",ISNUMBER(B41),ISNUMBER(C41)),AND(AND(A15&lt;&gt;"",B15&lt;&gt;"",C15&lt;&gt;"",F15&lt;&gt;"",G15&lt;&gt;"",ISNUMBER(H15),H15&gt;=0,I15&gt;0,J15&gt;0,M15="да",N15="да"),D67="подтверждена",ISNUMBER(F41),ISNUMBER(G41))),"да","нет"))</f>
        <v/>
      </c>
      <c r="K67" s="11"/>
      <c r="L67" s="9" t="str">
        <f>IF(A15="","",IF(AND(A15&lt;&gt;"",B15&lt;&gt;"",C15&lt;&gt;"",F15&lt;&gt;"",G15&lt;&gt;"",ISNUMBER(H15),H15&gt;=0,I15&gt;0,J15&gt;0,M15="да",N15="да"),"да","нет"))</f>
        <v/>
      </c>
      <c r="M67" s="1"/>
      <c r="N67" s="1"/>
      <c r="O67" s="1"/>
    </row>
    <row r="68" ht="80" customHeight="1" spans="1:15" x14ac:dyDescent="0.25">
      <c r="A68" s="9" t="str">
        <f>IF(A16="","",A16)</f>
        <v/>
      </c>
      <c r="B68" s="9" t="str">
        <f>IF(OR(D16="",COUNTIF('Исходные A'!$A$8:$A$27,D16)&lt;&gt;1,COUNTIFS('Исходные A'!$A$8:$A$27,D16,'Исходные A'!$L$8:$L$27,"&lt;&gt;")&lt;&gt;1),"",INDEX('Исходные A'!$L$8:$L$27,MATCH(D16,'Исходные A'!$A$8:$A$27,0)))</f>
        <v/>
      </c>
      <c r="C68" s="9" t="str">
        <f>IF(OR(E16="",COUNTIF('Исходные B'!$A$8:$A$27,E16)&lt;&gt;1,COUNTIFS('Исходные B'!$A$8:$A$27,E16,'Исходные B'!$L$8:$L$27,"&lt;&gt;")&lt;&gt;1),"",INDEX('Исходные B'!$L$8:$L$27,MATCH(E16,'Исходные B'!$A$8:$A$27,0)))</f>
        <v/>
      </c>
      <c r="D68" s="9" t="str">
        <f>IF(IF(OR(E16="",COUNTIF('Исходные B'!$A$8:$A$27,E16)&lt;&gt;1,COUNTIFS('Исходные B'!$A$8:$A$27,E16,'Исходные B'!$O$8:$O$27,"&lt;&gt;")&lt;&gt;1),"",INDEX('Исходные B'!$O$8:$O$27,MATCH(E16,'Исходные B'!$A$8:$A$27,0)))="",IF(OR(E16="",COUNTIF('Исходные B'!$A$8:$A$27,E16)&lt;&gt;1,COUNTIFS('Исходные B'!$A$8:$A$27,E16,'Исходные B'!$L$8:$L$27,"&lt;&gt;")&lt;&gt;1),"",INDEX('Исходные B'!$L$8:$L$27,MATCH(E16,'Исходные B'!$A$8:$A$27,0))),IF(OR(E16="",COUNTIF('Исходные B'!$A$8:$A$27,E16)&lt;&gt;1,COUNTIFS('Исходные B'!$A$8:$A$27,E16,'Исходные B'!$O$8:$O$27,"&lt;&gt;")&lt;&gt;1),"",INDEX('Исходные B'!$O$8:$O$27,MATCH(E16,'Исходные B'!$A$8:$A$27,0))))</f>
        <v/>
      </c>
      <c r="E68" s="11"/>
      <c r="F68" s="11"/>
      <c r="G68" s="11"/>
      <c r="H68" s="11"/>
      <c r="I68" s="9" t="str">
        <f>IF(A16="","",IF(AND(AND(AND(A16&lt;&gt;"",B16&lt;&gt;"",C16&lt;&gt;"",F16&lt;&gt;"",G16&lt;&gt;"",ISNUMBER(H16),H16&gt;=0,I16&gt;0,J16&gt;0,M16="да",N16="да"),B68="подтверждена",ISNUMBER(B42),ISNUMBER(C42)),AND(AND(A16&lt;&gt;"",B16&lt;&gt;"",C16&lt;&gt;"",F16&lt;&gt;"",G16&lt;&gt;"",ISNUMBER(H16),H16&gt;=0,I16&gt;0,J16&gt;0,M16="да",N16="да"),C68="подтверждена",ISNUMBER(D42),ISNUMBER(E42))),"да","нет"))</f>
        <v/>
      </c>
      <c r="J68" s="9" t="str">
        <f>IF(A16="","",IF(AND(AND(AND(A16&lt;&gt;"",B16&lt;&gt;"",C16&lt;&gt;"",F16&lt;&gt;"",G16&lt;&gt;"",ISNUMBER(H16),H16&gt;=0,I16&gt;0,J16&gt;0,M16="да",N16="да"),B68="подтверждена",ISNUMBER(B42),ISNUMBER(C42)),AND(AND(A16&lt;&gt;"",B16&lt;&gt;"",C16&lt;&gt;"",F16&lt;&gt;"",G16&lt;&gt;"",ISNUMBER(H16),H16&gt;=0,I16&gt;0,J16&gt;0,M16="да",N16="да"),D68="подтверждена",ISNUMBER(F42),ISNUMBER(G42))),"да","нет"))</f>
        <v/>
      </c>
      <c r="K68" s="11"/>
      <c r="L68" s="9" t="str">
        <f>IF(A16="","",IF(AND(A16&lt;&gt;"",B16&lt;&gt;"",C16&lt;&gt;"",F16&lt;&gt;"",G16&lt;&gt;"",ISNUMBER(H16),H16&gt;=0,I16&gt;0,J16&gt;0,M16="да",N16="да"),"да","нет"))</f>
        <v/>
      </c>
      <c r="M68" s="1"/>
      <c r="N68" s="1"/>
      <c r="O68" s="1"/>
    </row>
    <row r="69" ht="80" customHeight="1" spans="1:15" x14ac:dyDescent="0.25">
      <c r="A69" s="9" t="str">
        <f>IF(A17="","",A17)</f>
        <v/>
      </c>
      <c r="B69" s="9" t="str">
        <f>IF(OR(D17="",COUNTIF('Исходные A'!$A$8:$A$27,D17)&lt;&gt;1,COUNTIFS('Исходные A'!$A$8:$A$27,D17,'Исходные A'!$L$8:$L$27,"&lt;&gt;")&lt;&gt;1),"",INDEX('Исходные A'!$L$8:$L$27,MATCH(D17,'Исходные A'!$A$8:$A$27,0)))</f>
        <v/>
      </c>
      <c r="C69" s="9" t="str">
        <f>IF(OR(E17="",COUNTIF('Исходные B'!$A$8:$A$27,E17)&lt;&gt;1,COUNTIFS('Исходные B'!$A$8:$A$27,E17,'Исходные B'!$L$8:$L$27,"&lt;&gt;")&lt;&gt;1),"",INDEX('Исходные B'!$L$8:$L$27,MATCH(E17,'Исходные B'!$A$8:$A$27,0)))</f>
        <v/>
      </c>
      <c r="D69" s="9" t="str">
        <f>IF(IF(OR(E17="",COUNTIF('Исходные B'!$A$8:$A$27,E17)&lt;&gt;1,COUNTIFS('Исходные B'!$A$8:$A$27,E17,'Исходные B'!$O$8:$O$27,"&lt;&gt;")&lt;&gt;1),"",INDEX('Исходные B'!$O$8:$O$27,MATCH(E17,'Исходные B'!$A$8:$A$27,0)))="",IF(OR(E17="",COUNTIF('Исходные B'!$A$8:$A$27,E17)&lt;&gt;1,COUNTIFS('Исходные B'!$A$8:$A$27,E17,'Исходные B'!$L$8:$L$27,"&lt;&gt;")&lt;&gt;1),"",INDEX('Исходные B'!$L$8:$L$27,MATCH(E17,'Исходные B'!$A$8:$A$27,0))),IF(OR(E17="",COUNTIF('Исходные B'!$A$8:$A$27,E17)&lt;&gt;1,COUNTIFS('Исходные B'!$A$8:$A$27,E17,'Исходные B'!$O$8:$O$27,"&lt;&gt;")&lt;&gt;1),"",INDEX('Исходные B'!$O$8:$O$27,MATCH(E17,'Исходные B'!$A$8:$A$27,0))))</f>
        <v/>
      </c>
      <c r="E69" s="11"/>
      <c r="F69" s="11"/>
      <c r="G69" s="11"/>
      <c r="H69" s="11"/>
      <c r="I69" s="9" t="str">
        <f>IF(A17="","",IF(AND(AND(AND(A17&lt;&gt;"",B17&lt;&gt;"",C17&lt;&gt;"",F17&lt;&gt;"",G17&lt;&gt;"",ISNUMBER(H17),H17&gt;=0,I17&gt;0,J17&gt;0,M17="да",N17="да"),B69="подтверждена",ISNUMBER(B43),ISNUMBER(C43)),AND(AND(A17&lt;&gt;"",B17&lt;&gt;"",C17&lt;&gt;"",F17&lt;&gt;"",G17&lt;&gt;"",ISNUMBER(H17),H17&gt;=0,I17&gt;0,J17&gt;0,M17="да",N17="да"),C69="подтверждена",ISNUMBER(D43),ISNUMBER(E43))),"да","нет"))</f>
        <v/>
      </c>
      <c r="J69" s="9" t="str">
        <f>IF(A17="","",IF(AND(AND(AND(A17&lt;&gt;"",B17&lt;&gt;"",C17&lt;&gt;"",F17&lt;&gt;"",G17&lt;&gt;"",ISNUMBER(H17),H17&gt;=0,I17&gt;0,J17&gt;0,M17="да",N17="да"),B69="подтверждена",ISNUMBER(B43),ISNUMBER(C43)),AND(AND(A17&lt;&gt;"",B17&lt;&gt;"",C17&lt;&gt;"",F17&lt;&gt;"",G17&lt;&gt;"",ISNUMBER(H17),H17&gt;=0,I17&gt;0,J17&gt;0,M17="да",N17="да"),D69="подтверждена",ISNUMBER(F43),ISNUMBER(G43))),"да","нет"))</f>
        <v/>
      </c>
      <c r="K69" s="11"/>
      <c r="L69" s="9" t="str">
        <f>IF(A17="","",IF(AND(A17&lt;&gt;"",B17&lt;&gt;"",C17&lt;&gt;"",F17&lt;&gt;"",G17&lt;&gt;"",ISNUMBER(H17),H17&gt;=0,I17&gt;0,J17&gt;0,M17="да",N17="да"),"да","нет"))</f>
        <v/>
      </c>
      <c r="M69" s="1"/>
      <c r="N69" s="1"/>
      <c r="O69" s="1"/>
    </row>
    <row r="70" ht="80" customHeight="1" spans="1:15" x14ac:dyDescent="0.25">
      <c r="A70" s="9" t="str">
        <f>IF(A18="","",A18)</f>
        <v/>
      </c>
      <c r="B70" s="9" t="str">
        <f>IF(OR(D18="",COUNTIF('Исходные A'!$A$8:$A$27,D18)&lt;&gt;1,COUNTIFS('Исходные A'!$A$8:$A$27,D18,'Исходные A'!$L$8:$L$27,"&lt;&gt;")&lt;&gt;1),"",INDEX('Исходные A'!$L$8:$L$27,MATCH(D18,'Исходные A'!$A$8:$A$27,0)))</f>
        <v/>
      </c>
      <c r="C70" s="9" t="str">
        <f>IF(OR(E18="",COUNTIF('Исходные B'!$A$8:$A$27,E18)&lt;&gt;1,COUNTIFS('Исходные B'!$A$8:$A$27,E18,'Исходные B'!$L$8:$L$27,"&lt;&gt;")&lt;&gt;1),"",INDEX('Исходные B'!$L$8:$L$27,MATCH(E18,'Исходные B'!$A$8:$A$27,0)))</f>
        <v/>
      </c>
      <c r="D70" s="9" t="str">
        <f>IF(IF(OR(E18="",COUNTIF('Исходные B'!$A$8:$A$27,E18)&lt;&gt;1,COUNTIFS('Исходные B'!$A$8:$A$27,E18,'Исходные B'!$O$8:$O$27,"&lt;&gt;")&lt;&gt;1),"",INDEX('Исходные B'!$O$8:$O$27,MATCH(E18,'Исходные B'!$A$8:$A$27,0)))="",IF(OR(E18="",COUNTIF('Исходные B'!$A$8:$A$27,E18)&lt;&gt;1,COUNTIFS('Исходные B'!$A$8:$A$27,E18,'Исходные B'!$L$8:$L$27,"&lt;&gt;")&lt;&gt;1),"",INDEX('Исходные B'!$L$8:$L$27,MATCH(E18,'Исходные B'!$A$8:$A$27,0))),IF(OR(E18="",COUNTIF('Исходные B'!$A$8:$A$27,E18)&lt;&gt;1,COUNTIFS('Исходные B'!$A$8:$A$27,E18,'Исходные B'!$O$8:$O$27,"&lt;&gt;")&lt;&gt;1),"",INDEX('Исходные B'!$O$8:$O$27,MATCH(E18,'Исходные B'!$A$8:$A$27,0))))</f>
        <v/>
      </c>
      <c r="E70" s="11"/>
      <c r="F70" s="11"/>
      <c r="G70" s="11"/>
      <c r="H70" s="11"/>
      <c r="I70" s="9" t="str">
        <f>IF(A18="","",IF(AND(AND(AND(A18&lt;&gt;"",B18&lt;&gt;"",C18&lt;&gt;"",F18&lt;&gt;"",G18&lt;&gt;"",ISNUMBER(H18),H18&gt;=0,I18&gt;0,J18&gt;0,M18="да",N18="да"),B70="подтверждена",ISNUMBER(B44),ISNUMBER(C44)),AND(AND(A18&lt;&gt;"",B18&lt;&gt;"",C18&lt;&gt;"",F18&lt;&gt;"",G18&lt;&gt;"",ISNUMBER(H18),H18&gt;=0,I18&gt;0,J18&gt;0,M18="да",N18="да"),C70="подтверждена",ISNUMBER(D44),ISNUMBER(E44))),"да","нет"))</f>
        <v/>
      </c>
      <c r="J70" s="9" t="str">
        <f>IF(A18="","",IF(AND(AND(AND(A18&lt;&gt;"",B18&lt;&gt;"",C18&lt;&gt;"",F18&lt;&gt;"",G18&lt;&gt;"",ISNUMBER(H18),H18&gt;=0,I18&gt;0,J18&gt;0,M18="да",N18="да"),B70="подтверждена",ISNUMBER(B44),ISNUMBER(C44)),AND(AND(A18&lt;&gt;"",B18&lt;&gt;"",C18&lt;&gt;"",F18&lt;&gt;"",G18&lt;&gt;"",ISNUMBER(H18),H18&gt;=0,I18&gt;0,J18&gt;0,M18="да",N18="да"),D70="подтверждена",ISNUMBER(F44),ISNUMBER(G44))),"да","нет"))</f>
        <v/>
      </c>
      <c r="K70" s="11"/>
      <c r="L70" s="9" t="str">
        <f>IF(A18="","",IF(AND(A18&lt;&gt;"",B18&lt;&gt;"",C18&lt;&gt;"",F18&lt;&gt;"",G18&lt;&gt;"",ISNUMBER(H18),H18&gt;=0,I18&gt;0,J18&gt;0,M18="да",N18="да"),"да","нет"))</f>
        <v/>
      </c>
      <c r="M70" s="1"/>
      <c r="N70" s="1"/>
      <c r="O70" s="1"/>
    </row>
    <row r="71" ht="80" customHeight="1" spans="1:15" x14ac:dyDescent="0.25">
      <c r="A71" s="9" t="str">
        <f>IF(A19="","",A19)</f>
        <v/>
      </c>
      <c r="B71" s="9" t="str">
        <f>IF(OR(D19="",COUNTIF('Исходные A'!$A$8:$A$27,D19)&lt;&gt;1,COUNTIFS('Исходные A'!$A$8:$A$27,D19,'Исходные A'!$L$8:$L$27,"&lt;&gt;")&lt;&gt;1),"",INDEX('Исходные A'!$L$8:$L$27,MATCH(D19,'Исходные A'!$A$8:$A$27,0)))</f>
        <v/>
      </c>
      <c r="C71" s="9" t="str">
        <f>IF(OR(E19="",COUNTIF('Исходные B'!$A$8:$A$27,E19)&lt;&gt;1,COUNTIFS('Исходные B'!$A$8:$A$27,E19,'Исходные B'!$L$8:$L$27,"&lt;&gt;")&lt;&gt;1),"",INDEX('Исходные B'!$L$8:$L$27,MATCH(E19,'Исходные B'!$A$8:$A$27,0)))</f>
        <v/>
      </c>
      <c r="D71" s="9" t="str">
        <f>IF(IF(OR(E19="",COUNTIF('Исходные B'!$A$8:$A$27,E19)&lt;&gt;1,COUNTIFS('Исходные B'!$A$8:$A$27,E19,'Исходные B'!$O$8:$O$27,"&lt;&gt;")&lt;&gt;1),"",INDEX('Исходные B'!$O$8:$O$27,MATCH(E19,'Исходные B'!$A$8:$A$27,0)))="",IF(OR(E19="",COUNTIF('Исходные B'!$A$8:$A$27,E19)&lt;&gt;1,COUNTIFS('Исходные B'!$A$8:$A$27,E19,'Исходные B'!$L$8:$L$27,"&lt;&gt;")&lt;&gt;1),"",INDEX('Исходные B'!$L$8:$L$27,MATCH(E19,'Исходные B'!$A$8:$A$27,0))),IF(OR(E19="",COUNTIF('Исходные B'!$A$8:$A$27,E19)&lt;&gt;1,COUNTIFS('Исходные B'!$A$8:$A$27,E19,'Исходные B'!$O$8:$O$27,"&lt;&gt;")&lt;&gt;1),"",INDEX('Исходные B'!$O$8:$O$27,MATCH(E19,'Исходные B'!$A$8:$A$27,0))))</f>
        <v/>
      </c>
      <c r="E71" s="11"/>
      <c r="F71" s="11"/>
      <c r="G71" s="11"/>
      <c r="H71" s="11"/>
      <c r="I71" s="9" t="str">
        <f>IF(A19="","",IF(AND(AND(AND(A19&lt;&gt;"",B19&lt;&gt;"",C19&lt;&gt;"",F19&lt;&gt;"",G19&lt;&gt;"",ISNUMBER(H19),H19&gt;=0,I19&gt;0,J19&gt;0,M19="да",N19="да"),B71="подтверждена",ISNUMBER(B45),ISNUMBER(C45)),AND(AND(A19&lt;&gt;"",B19&lt;&gt;"",C19&lt;&gt;"",F19&lt;&gt;"",G19&lt;&gt;"",ISNUMBER(H19),H19&gt;=0,I19&gt;0,J19&gt;0,M19="да",N19="да"),C71="подтверждена",ISNUMBER(D45),ISNUMBER(E45))),"да","нет"))</f>
        <v/>
      </c>
      <c r="J71" s="9" t="str">
        <f>IF(A19="","",IF(AND(AND(AND(A19&lt;&gt;"",B19&lt;&gt;"",C19&lt;&gt;"",F19&lt;&gt;"",G19&lt;&gt;"",ISNUMBER(H19),H19&gt;=0,I19&gt;0,J19&gt;0,M19="да",N19="да"),B71="подтверждена",ISNUMBER(B45),ISNUMBER(C45)),AND(AND(A19&lt;&gt;"",B19&lt;&gt;"",C19&lt;&gt;"",F19&lt;&gt;"",G19&lt;&gt;"",ISNUMBER(H19),H19&gt;=0,I19&gt;0,J19&gt;0,M19="да",N19="да"),D71="подтверждена",ISNUMBER(F45),ISNUMBER(G45))),"да","нет"))</f>
        <v/>
      </c>
      <c r="K71" s="11"/>
      <c r="L71" s="9" t="str">
        <f>IF(A19="","",IF(AND(A19&lt;&gt;"",B19&lt;&gt;"",C19&lt;&gt;"",F19&lt;&gt;"",G19&lt;&gt;"",ISNUMBER(H19),H19&gt;=0,I19&gt;0,J19&gt;0,M19="да",N19="да"),"да","нет"))</f>
        <v/>
      </c>
      <c r="M71" s="1"/>
      <c r="N71" s="1"/>
      <c r="O71" s="1"/>
    </row>
    <row r="72" ht="80" customHeight="1" spans="1:15" x14ac:dyDescent="0.25">
      <c r="A72" s="9" t="str">
        <f>IF(A20="","",A20)</f>
        <v/>
      </c>
      <c r="B72" s="9" t="str">
        <f>IF(OR(D20="",COUNTIF('Исходные A'!$A$8:$A$27,D20)&lt;&gt;1,COUNTIFS('Исходные A'!$A$8:$A$27,D20,'Исходные A'!$L$8:$L$27,"&lt;&gt;")&lt;&gt;1),"",INDEX('Исходные A'!$L$8:$L$27,MATCH(D20,'Исходные A'!$A$8:$A$27,0)))</f>
        <v/>
      </c>
      <c r="C72" s="9" t="str">
        <f>IF(OR(E20="",COUNTIF('Исходные B'!$A$8:$A$27,E20)&lt;&gt;1,COUNTIFS('Исходные B'!$A$8:$A$27,E20,'Исходные B'!$L$8:$L$27,"&lt;&gt;")&lt;&gt;1),"",INDEX('Исходные B'!$L$8:$L$27,MATCH(E20,'Исходные B'!$A$8:$A$27,0)))</f>
        <v/>
      </c>
      <c r="D72" s="9" t="str">
        <f>IF(IF(OR(E20="",COUNTIF('Исходные B'!$A$8:$A$27,E20)&lt;&gt;1,COUNTIFS('Исходные B'!$A$8:$A$27,E20,'Исходные B'!$O$8:$O$27,"&lt;&gt;")&lt;&gt;1),"",INDEX('Исходные B'!$O$8:$O$27,MATCH(E20,'Исходные B'!$A$8:$A$27,0)))="",IF(OR(E20="",COUNTIF('Исходные B'!$A$8:$A$27,E20)&lt;&gt;1,COUNTIFS('Исходные B'!$A$8:$A$27,E20,'Исходные B'!$L$8:$L$27,"&lt;&gt;")&lt;&gt;1),"",INDEX('Исходные B'!$L$8:$L$27,MATCH(E20,'Исходные B'!$A$8:$A$27,0))),IF(OR(E20="",COUNTIF('Исходные B'!$A$8:$A$27,E20)&lt;&gt;1,COUNTIFS('Исходные B'!$A$8:$A$27,E20,'Исходные B'!$O$8:$O$27,"&lt;&gt;")&lt;&gt;1),"",INDEX('Исходные B'!$O$8:$O$27,MATCH(E20,'Исходные B'!$A$8:$A$27,0))))</f>
        <v/>
      </c>
      <c r="E72" s="11"/>
      <c r="F72" s="11"/>
      <c r="G72" s="11"/>
      <c r="H72" s="11"/>
      <c r="I72" s="9" t="str">
        <f>IF(A20="","",IF(AND(AND(AND(A20&lt;&gt;"",B20&lt;&gt;"",C20&lt;&gt;"",F20&lt;&gt;"",G20&lt;&gt;"",ISNUMBER(H20),H20&gt;=0,I20&gt;0,J20&gt;0,M20="да",N20="да"),B72="подтверждена",ISNUMBER(B46),ISNUMBER(C46)),AND(AND(A20&lt;&gt;"",B20&lt;&gt;"",C20&lt;&gt;"",F20&lt;&gt;"",G20&lt;&gt;"",ISNUMBER(H20),H20&gt;=0,I20&gt;0,J20&gt;0,M20="да",N20="да"),C72="подтверждена",ISNUMBER(D46),ISNUMBER(E46))),"да","нет"))</f>
        <v/>
      </c>
      <c r="J72" s="9" t="str">
        <f>IF(A20="","",IF(AND(AND(AND(A20&lt;&gt;"",B20&lt;&gt;"",C20&lt;&gt;"",F20&lt;&gt;"",G20&lt;&gt;"",ISNUMBER(H20),H20&gt;=0,I20&gt;0,J20&gt;0,M20="да",N20="да"),B72="подтверждена",ISNUMBER(B46),ISNUMBER(C46)),AND(AND(A20&lt;&gt;"",B20&lt;&gt;"",C20&lt;&gt;"",F20&lt;&gt;"",G20&lt;&gt;"",ISNUMBER(H20),H20&gt;=0,I20&gt;0,J20&gt;0,M20="да",N20="да"),D72="подтверждена",ISNUMBER(F46),ISNUMBER(G46))),"да","нет"))</f>
        <v/>
      </c>
      <c r="K72" s="11"/>
      <c r="L72" s="9" t="str">
        <f>IF(A20="","",IF(AND(A20&lt;&gt;"",B20&lt;&gt;"",C20&lt;&gt;"",F20&lt;&gt;"",G20&lt;&gt;"",ISNUMBER(H20),H20&gt;=0,I20&gt;0,J20&gt;0,M20="да",N20="да"),"да","нет"))</f>
        <v/>
      </c>
      <c r="M72" s="1"/>
      <c r="N72" s="1"/>
      <c r="O72" s="1"/>
    </row>
    <row r="73" ht="80" customHeight="1" spans="1:15" x14ac:dyDescent="0.25">
      <c r="A73" s="9" t="str">
        <f>IF(A21="","",A21)</f>
        <v/>
      </c>
      <c r="B73" s="9" t="str">
        <f>IF(OR(D21="",COUNTIF('Исходные A'!$A$8:$A$27,D21)&lt;&gt;1,COUNTIFS('Исходные A'!$A$8:$A$27,D21,'Исходные A'!$L$8:$L$27,"&lt;&gt;")&lt;&gt;1),"",INDEX('Исходные A'!$L$8:$L$27,MATCH(D21,'Исходные A'!$A$8:$A$27,0)))</f>
        <v/>
      </c>
      <c r="C73" s="9" t="str">
        <f>IF(OR(E21="",COUNTIF('Исходные B'!$A$8:$A$27,E21)&lt;&gt;1,COUNTIFS('Исходные B'!$A$8:$A$27,E21,'Исходные B'!$L$8:$L$27,"&lt;&gt;")&lt;&gt;1),"",INDEX('Исходные B'!$L$8:$L$27,MATCH(E21,'Исходные B'!$A$8:$A$27,0)))</f>
        <v/>
      </c>
      <c r="D73" s="9" t="str">
        <f>IF(IF(OR(E21="",COUNTIF('Исходные B'!$A$8:$A$27,E21)&lt;&gt;1,COUNTIFS('Исходные B'!$A$8:$A$27,E21,'Исходные B'!$O$8:$O$27,"&lt;&gt;")&lt;&gt;1),"",INDEX('Исходные B'!$O$8:$O$27,MATCH(E21,'Исходные B'!$A$8:$A$27,0)))="",IF(OR(E21="",COUNTIF('Исходные B'!$A$8:$A$27,E21)&lt;&gt;1,COUNTIFS('Исходные B'!$A$8:$A$27,E21,'Исходные B'!$L$8:$L$27,"&lt;&gt;")&lt;&gt;1),"",INDEX('Исходные B'!$L$8:$L$27,MATCH(E21,'Исходные B'!$A$8:$A$27,0))),IF(OR(E21="",COUNTIF('Исходные B'!$A$8:$A$27,E21)&lt;&gt;1,COUNTIFS('Исходные B'!$A$8:$A$27,E21,'Исходные B'!$O$8:$O$27,"&lt;&gt;")&lt;&gt;1),"",INDEX('Исходные B'!$O$8:$O$27,MATCH(E21,'Исходные B'!$A$8:$A$27,0))))</f>
        <v/>
      </c>
      <c r="E73" s="11"/>
      <c r="F73" s="11"/>
      <c r="G73" s="11"/>
      <c r="H73" s="11"/>
      <c r="I73" s="9" t="str">
        <f>IF(A21="","",IF(AND(AND(AND(A21&lt;&gt;"",B21&lt;&gt;"",C21&lt;&gt;"",F21&lt;&gt;"",G21&lt;&gt;"",ISNUMBER(H21),H21&gt;=0,I21&gt;0,J21&gt;0,M21="да",N21="да"),B73="подтверждена",ISNUMBER(B47),ISNUMBER(C47)),AND(AND(A21&lt;&gt;"",B21&lt;&gt;"",C21&lt;&gt;"",F21&lt;&gt;"",G21&lt;&gt;"",ISNUMBER(H21),H21&gt;=0,I21&gt;0,J21&gt;0,M21="да",N21="да"),C73="подтверждена",ISNUMBER(D47),ISNUMBER(E47))),"да","нет"))</f>
        <v/>
      </c>
      <c r="J73" s="9" t="str">
        <f>IF(A21="","",IF(AND(AND(AND(A21&lt;&gt;"",B21&lt;&gt;"",C21&lt;&gt;"",F21&lt;&gt;"",G21&lt;&gt;"",ISNUMBER(H21),H21&gt;=0,I21&gt;0,J21&gt;0,M21="да",N21="да"),B73="подтверждена",ISNUMBER(B47),ISNUMBER(C47)),AND(AND(A21&lt;&gt;"",B21&lt;&gt;"",C21&lt;&gt;"",F21&lt;&gt;"",G21&lt;&gt;"",ISNUMBER(H21),H21&gt;=0,I21&gt;0,J21&gt;0,M21="да",N21="да"),D73="подтверждена",ISNUMBER(F47),ISNUMBER(G47))),"да","нет"))</f>
        <v/>
      </c>
      <c r="K73" s="11"/>
      <c r="L73" s="9" t="str">
        <f>IF(A21="","",IF(AND(A21&lt;&gt;"",B21&lt;&gt;"",C21&lt;&gt;"",F21&lt;&gt;"",G21&lt;&gt;"",ISNUMBER(H21),H21&gt;=0,I21&gt;0,J21&gt;0,M21="да",N21="да"),"да","нет"))</f>
        <v/>
      </c>
      <c r="M73" s="1"/>
      <c r="N73" s="1"/>
      <c r="O73" s="1"/>
    </row>
    <row r="74" ht="80" customHeight="1" spans="1:15" x14ac:dyDescent="0.25">
      <c r="A74" s="9" t="str">
        <f>IF(A22="","",A22)</f>
        <v/>
      </c>
      <c r="B74" s="9" t="str">
        <f>IF(OR(D22="",COUNTIF('Исходные A'!$A$8:$A$27,D22)&lt;&gt;1,COUNTIFS('Исходные A'!$A$8:$A$27,D22,'Исходные A'!$L$8:$L$27,"&lt;&gt;")&lt;&gt;1),"",INDEX('Исходные A'!$L$8:$L$27,MATCH(D22,'Исходные A'!$A$8:$A$27,0)))</f>
        <v/>
      </c>
      <c r="C74" s="9" t="str">
        <f>IF(OR(E22="",COUNTIF('Исходные B'!$A$8:$A$27,E22)&lt;&gt;1,COUNTIFS('Исходные B'!$A$8:$A$27,E22,'Исходные B'!$L$8:$L$27,"&lt;&gt;")&lt;&gt;1),"",INDEX('Исходные B'!$L$8:$L$27,MATCH(E22,'Исходные B'!$A$8:$A$27,0)))</f>
        <v/>
      </c>
      <c r="D74" s="9" t="str">
        <f>IF(IF(OR(E22="",COUNTIF('Исходные B'!$A$8:$A$27,E22)&lt;&gt;1,COUNTIFS('Исходные B'!$A$8:$A$27,E22,'Исходные B'!$O$8:$O$27,"&lt;&gt;")&lt;&gt;1),"",INDEX('Исходные B'!$O$8:$O$27,MATCH(E22,'Исходные B'!$A$8:$A$27,0)))="",IF(OR(E22="",COUNTIF('Исходные B'!$A$8:$A$27,E22)&lt;&gt;1,COUNTIFS('Исходные B'!$A$8:$A$27,E22,'Исходные B'!$L$8:$L$27,"&lt;&gt;")&lt;&gt;1),"",INDEX('Исходные B'!$L$8:$L$27,MATCH(E22,'Исходные B'!$A$8:$A$27,0))),IF(OR(E22="",COUNTIF('Исходные B'!$A$8:$A$27,E22)&lt;&gt;1,COUNTIFS('Исходные B'!$A$8:$A$27,E22,'Исходные B'!$O$8:$O$27,"&lt;&gt;")&lt;&gt;1),"",INDEX('Исходные B'!$O$8:$O$27,MATCH(E22,'Исходные B'!$A$8:$A$27,0))))</f>
        <v/>
      </c>
      <c r="E74" s="11"/>
      <c r="F74" s="11"/>
      <c r="G74" s="11"/>
      <c r="H74" s="11"/>
      <c r="I74" s="9" t="str">
        <f>IF(A22="","",IF(AND(AND(AND(A22&lt;&gt;"",B22&lt;&gt;"",C22&lt;&gt;"",F22&lt;&gt;"",G22&lt;&gt;"",ISNUMBER(H22),H22&gt;=0,I22&gt;0,J22&gt;0,M22="да",N22="да"),B74="подтверждена",ISNUMBER(B48),ISNUMBER(C48)),AND(AND(A22&lt;&gt;"",B22&lt;&gt;"",C22&lt;&gt;"",F22&lt;&gt;"",G22&lt;&gt;"",ISNUMBER(H22),H22&gt;=0,I22&gt;0,J22&gt;0,M22="да",N22="да"),C74="подтверждена",ISNUMBER(D48),ISNUMBER(E48))),"да","нет"))</f>
        <v/>
      </c>
      <c r="J74" s="9" t="str">
        <f>IF(A22="","",IF(AND(AND(AND(A22&lt;&gt;"",B22&lt;&gt;"",C22&lt;&gt;"",F22&lt;&gt;"",G22&lt;&gt;"",ISNUMBER(H22),H22&gt;=0,I22&gt;0,J22&gt;0,M22="да",N22="да"),B74="подтверждена",ISNUMBER(B48),ISNUMBER(C48)),AND(AND(A22&lt;&gt;"",B22&lt;&gt;"",C22&lt;&gt;"",F22&lt;&gt;"",G22&lt;&gt;"",ISNUMBER(H22),H22&gt;=0,I22&gt;0,J22&gt;0,M22="да",N22="да"),D74="подтверждена",ISNUMBER(F48),ISNUMBER(G48))),"да","нет"))</f>
        <v/>
      </c>
      <c r="K74" s="11"/>
      <c r="L74" s="9" t="str">
        <f>IF(A22="","",IF(AND(A22&lt;&gt;"",B22&lt;&gt;"",C22&lt;&gt;"",F22&lt;&gt;"",G22&lt;&gt;"",ISNUMBER(H22),H22&gt;=0,I22&gt;0,J22&gt;0,M22="да",N22="да"),"да","нет"))</f>
        <v/>
      </c>
      <c r="M74" s="1"/>
      <c r="N74" s="1"/>
      <c r="O74" s="1"/>
    </row>
    <row r="75" ht="80" customHeight="1" spans="1:15" x14ac:dyDescent="0.25">
      <c r="A75" s="9" t="str">
        <f>IF(A23="","",A23)</f>
        <v/>
      </c>
      <c r="B75" s="9" t="str">
        <f>IF(OR(D23="",COUNTIF('Исходные A'!$A$8:$A$27,D23)&lt;&gt;1,COUNTIFS('Исходные A'!$A$8:$A$27,D23,'Исходные A'!$L$8:$L$27,"&lt;&gt;")&lt;&gt;1),"",INDEX('Исходные A'!$L$8:$L$27,MATCH(D23,'Исходные A'!$A$8:$A$27,0)))</f>
        <v/>
      </c>
      <c r="C75" s="9" t="str">
        <f>IF(OR(E23="",COUNTIF('Исходные B'!$A$8:$A$27,E23)&lt;&gt;1,COUNTIFS('Исходные B'!$A$8:$A$27,E23,'Исходные B'!$L$8:$L$27,"&lt;&gt;")&lt;&gt;1),"",INDEX('Исходные B'!$L$8:$L$27,MATCH(E23,'Исходные B'!$A$8:$A$27,0)))</f>
        <v/>
      </c>
      <c r="D75" s="9" t="str">
        <f>IF(IF(OR(E23="",COUNTIF('Исходные B'!$A$8:$A$27,E23)&lt;&gt;1,COUNTIFS('Исходные B'!$A$8:$A$27,E23,'Исходные B'!$O$8:$O$27,"&lt;&gt;")&lt;&gt;1),"",INDEX('Исходные B'!$O$8:$O$27,MATCH(E23,'Исходные B'!$A$8:$A$27,0)))="",IF(OR(E23="",COUNTIF('Исходные B'!$A$8:$A$27,E23)&lt;&gt;1,COUNTIFS('Исходные B'!$A$8:$A$27,E23,'Исходные B'!$L$8:$L$27,"&lt;&gt;")&lt;&gt;1),"",INDEX('Исходные B'!$L$8:$L$27,MATCH(E23,'Исходные B'!$A$8:$A$27,0))),IF(OR(E23="",COUNTIF('Исходные B'!$A$8:$A$27,E23)&lt;&gt;1,COUNTIFS('Исходные B'!$A$8:$A$27,E23,'Исходные B'!$O$8:$O$27,"&lt;&gt;")&lt;&gt;1),"",INDEX('Исходные B'!$O$8:$O$27,MATCH(E23,'Исходные B'!$A$8:$A$27,0))))</f>
        <v/>
      </c>
      <c r="E75" s="11"/>
      <c r="F75" s="11"/>
      <c r="G75" s="11"/>
      <c r="H75" s="11"/>
      <c r="I75" s="9" t="str">
        <f>IF(A23="","",IF(AND(AND(AND(A23&lt;&gt;"",B23&lt;&gt;"",C23&lt;&gt;"",F23&lt;&gt;"",G23&lt;&gt;"",ISNUMBER(H23),H23&gt;=0,I23&gt;0,J23&gt;0,M23="да",N23="да"),B75="подтверждена",ISNUMBER(B49),ISNUMBER(C49)),AND(AND(A23&lt;&gt;"",B23&lt;&gt;"",C23&lt;&gt;"",F23&lt;&gt;"",G23&lt;&gt;"",ISNUMBER(H23),H23&gt;=0,I23&gt;0,J23&gt;0,M23="да",N23="да"),C75="подтверждена",ISNUMBER(D49),ISNUMBER(E49))),"да","нет"))</f>
        <v/>
      </c>
      <c r="J75" s="9" t="str">
        <f>IF(A23="","",IF(AND(AND(AND(A23&lt;&gt;"",B23&lt;&gt;"",C23&lt;&gt;"",F23&lt;&gt;"",G23&lt;&gt;"",ISNUMBER(H23),H23&gt;=0,I23&gt;0,J23&gt;0,M23="да",N23="да"),B75="подтверждена",ISNUMBER(B49),ISNUMBER(C49)),AND(AND(A23&lt;&gt;"",B23&lt;&gt;"",C23&lt;&gt;"",F23&lt;&gt;"",G23&lt;&gt;"",ISNUMBER(H23),H23&gt;=0,I23&gt;0,J23&gt;0,M23="да",N23="да"),D75="подтверждена",ISNUMBER(F49),ISNUMBER(G49))),"да","нет"))</f>
        <v/>
      </c>
      <c r="K75" s="11"/>
      <c r="L75" s="9" t="str">
        <f>IF(A23="","",IF(AND(A23&lt;&gt;"",B23&lt;&gt;"",C23&lt;&gt;"",F23&lt;&gt;"",G23&lt;&gt;"",ISNUMBER(H23),H23&gt;=0,I23&gt;0,J23&gt;0,M23="да",N23="да"),"да","нет"))</f>
        <v/>
      </c>
      <c r="M75" s="1"/>
      <c r="N75" s="1"/>
      <c r="O75" s="1"/>
    </row>
    <row r="76" ht="80" customHeight="1" spans="1:15" x14ac:dyDescent="0.25">
      <c r="A76" s="9" t="str">
        <f>IF(A24="","",A24)</f>
        <v/>
      </c>
      <c r="B76" s="9" t="str">
        <f>IF(OR(D24="",COUNTIF('Исходные A'!$A$8:$A$27,D24)&lt;&gt;1,COUNTIFS('Исходные A'!$A$8:$A$27,D24,'Исходные A'!$L$8:$L$27,"&lt;&gt;")&lt;&gt;1),"",INDEX('Исходные A'!$L$8:$L$27,MATCH(D24,'Исходные A'!$A$8:$A$27,0)))</f>
        <v/>
      </c>
      <c r="C76" s="9" t="str">
        <f>IF(OR(E24="",COUNTIF('Исходные B'!$A$8:$A$27,E24)&lt;&gt;1,COUNTIFS('Исходные B'!$A$8:$A$27,E24,'Исходные B'!$L$8:$L$27,"&lt;&gt;")&lt;&gt;1),"",INDEX('Исходные B'!$L$8:$L$27,MATCH(E24,'Исходные B'!$A$8:$A$27,0)))</f>
        <v/>
      </c>
      <c r="D76" s="9" t="str">
        <f>IF(IF(OR(E24="",COUNTIF('Исходные B'!$A$8:$A$27,E24)&lt;&gt;1,COUNTIFS('Исходные B'!$A$8:$A$27,E24,'Исходные B'!$O$8:$O$27,"&lt;&gt;")&lt;&gt;1),"",INDEX('Исходные B'!$O$8:$O$27,MATCH(E24,'Исходные B'!$A$8:$A$27,0)))="",IF(OR(E24="",COUNTIF('Исходные B'!$A$8:$A$27,E24)&lt;&gt;1,COUNTIFS('Исходные B'!$A$8:$A$27,E24,'Исходные B'!$L$8:$L$27,"&lt;&gt;")&lt;&gt;1),"",INDEX('Исходные B'!$L$8:$L$27,MATCH(E24,'Исходные B'!$A$8:$A$27,0))),IF(OR(E24="",COUNTIF('Исходные B'!$A$8:$A$27,E24)&lt;&gt;1,COUNTIFS('Исходные B'!$A$8:$A$27,E24,'Исходные B'!$O$8:$O$27,"&lt;&gt;")&lt;&gt;1),"",INDEX('Исходные B'!$O$8:$O$27,MATCH(E24,'Исходные B'!$A$8:$A$27,0))))</f>
        <v/>
      </c>
      <c r="E76" s="11"/>
      <c r="F76" s="11"/>
      <c r="G76" s="11"/>
      <c r="H76" s="11"/>
      <c r="I76" s="9" t="str">
        <f>IF(A24="","",IF(AND(AND(AND(A24&lt;&gt;"",B24&lt;&gt;"",C24&lt;&gt;"",F24&lt;&gt;"",G24&lt;&gt;"",ISNUMBER(H24),H24&gt;=0,I24&gt;0,J24&gt;0,M24="да",N24="да"),B76="подтверждена",ISNUMBER(B50),ISNUMBER(C50)),AND(AND(A24&lt;&gt;"",B24&lt;&gt;"",C24&lt;&gt;"",F24&lt;&gt;"",G24&lt;&gt;"",ISNUMBER(H24),H24&gt;=0,I24&gt;0,J24&gt;0,M24="да",N24="да"),C76="подтверждена",ISNUMBER(D50),ISNUMBER(E50))),"да","нет"))</f>
        <v/>
      </c>
      <c r="J76" s="9" t="str">
        <f>IF(A24="","",IF(AND(AND(AND(A24&lt;&gt;"",B24&lt;&gt;"",C24&lt;&gt;"",F24&lt;&gt;"",G24&lt;&gt;"",ISNUMBER(H24),H24&gt;=0,I24&gt;0,J24&gt;0,M24="да",N24="да"),B76="подтверждена",ISNUMBER(B50),ISNUMBER(C50)),AND(AND(A24&lt;&gt;"",B24&lt;&gt;"",C24&lt;&gt;"",F24&lt;&gt;"",G24&lt;&gt;"",ISNUMBER(H24),H24&gt;=0,I24&gt;0,J24&gt;0,M24="да",N24="да"),D76="подтверждена",ISNUMBER(F50),ISNUMBER(G50))),"да","нет"))</f>
        <v/>
      </c>
      <c r="K76" s="11"/>
      <c r="L76" s="9" t="str">
        <f>IF(A24="","",IF(AND(A24&lt;&gt;"",B24&lt;&gt;"",C24&lt;&gt;"",F24&lt;&gt;"",G24&lt;&gt;"",ISNUMBER(H24),H24&gt;=0,I24&gt;0,J24&gt;0,M24="да",N24="да"),"да","нет"))</f>
        <v/>
      </c>
      <c r="M76" s="1"/>
      <c r="N76" s="1"/>
      <c r="O76" s="1"/>
    </row>
    <row r="77" ht="80" customHeight="1" spans="1:15" x14ac:dyDescent="0.25">
      <c r="A77" s="9" t="str">
        <f>IF(A25="","",A25)</f>
        <v/>
      </c>
      <c r="B77" s="9" t="str">
        <f>IF(OR(D25="",COUNTIF('Исходные A'!$A$8:$A$27,D25)&lt;&gt;1,COUNTIFS('Исходные A'!$A$8:$A$27,D25,'Исходные A'!$L$8:$L$27,"&lt;&gt;")&lt;&gt;1),"",INDEX('Исходные A'!$L$8:$L$27,MATCH(D25,'Исходные A'!$A$8:$A$27,0)))</f>
        <v/>
      </c>
      <c r="C77" s="9" t="str">
        <f>IF(OR(E25="",COUNTIF('Исходные B'!$A$8:$A$27,E25)&lt;&gt;1,COUNTIFS('Исходные B'!$A$8:$A$27,E25,'Исходные B'!$L$8:$L$27,"&lt;&gt;")&lt;&gt;1),"",INDEX('Исходные B'!$L$8:$L$27,MATCH(E25,'Исходные B'!$A$8:$A$27,0)))</f>
        <v/>
      </c>
      <c r="D77" s="9" t="str">
        <f>IF(IF(OR(E25="",COUNTIF('Исходные B'!$A$8:$A$27,E25)&lt;&gt;1,COUNTIFS('Исходные B'!$A$8:$A$27,E25,'Исходные B'!$O$8:$O$27,"&lt;&gt;")&lt;&gt;1),"",INDEX('Исходные B'!$O$8:$O$27,MATCH(E25,'Исходные B'!$A$8:$A$27,0)))="",IF(OR(E25="",COUNTIF('Исходные B'!$A$8:$A$27,E25)&lt;&gt;1,COUNTIFS('Исходные B'!$A$8:$A$27,E25,'Исходные B'!$L$8:$L$27,"&lt;&gt;")&lt;&gt;1),"",INDEX('Исходные B'!$L$8:$L$27,MATCH(E25,'Исходные B'!$A$8:$A$27,0))),IF(OR(E25="",COUNTIF('Исходные B'!$A$8:$A$27,E25)&lt;&gt;1,COUNTIFS('Исходные B'!$A$8:$A$27,E25,'Исходные B'!$O$8:$O$27,"&lt;&gt;")&lt;&gt;1),"",INDEX('Исходные B'!$O$8:$O$27,MATCH(E25,'Исходные B'!$A$8:$A$27,0))))</f>
        <v/>
      </c>
      <c r="E77" s="11"/>
      <c r="F77" s="11"/>
      <c r="G77" s="11"/>
      <c r="H77" s="11"/>
      <c r="I77" s="9" t="str">
        <f>IF(A25="","",IF(AND(AND(AND(A25&lt;&gt;"",B25&lt;&gt;"",C25&lt;&gt;"",F25&lt;&gt;"",G25&lt;&gt;"",ISNUMBER(H25),H25&gt;=0,I25&gt;0,J25&gt;0,M25="да",N25="да"),B77="подтверждена",ISNUMBER(B51),ISNUMBER(C51)),AND(AND(A25&lt;&gt;"",B25&lt;&gt;"",C25&lt;&gt;"",F25&lt;&gt;"",G25&lt;&gt;"",ISNUMBER(H25),H25&gt;=0,I25&gt;0,J25&gt;0,M25="да",N25="да"),C77="подтверждена",ISNUMBER(D51),ISNUMBER(E51))),"да","нет"))</f>
        <v/>
      </c>
      <c r="J77" s="9" t="str">
        <f>IF(A25="","",IF(AND(AND(AND(A25&lt;&gt;"",B25&lt;&gt;"",C25&lt;&gt;"",F25&lt;&gt;"",G25&lt;&gt;"",ISNUMBER(H25),H25&gt;=0,I25&gt;0,J25&gt;0,M25="да",N25="да"),B77="подтверждена",ISNUMBER(B51),ISNUMBER(C51)),AND(AND(A25&lt;&gt;"",B25&lt;&gt;"",C25&lt;&gt;"",F25&lt;&gt;"",G25&lt;&gt;"",ISNUMBER(H25),H25&gt;=0,I25&gt;0,J25&gt;0,M25="да",N25="да"),D77="подтверждена",ISNUMBER(F51),ISNUMBER(G51))),"да","нет"))</f>
        <v/>
      </c>
      <c r="K77" s="11"/>
      <c r="L77" s="9" t="str">
        <f>IF(A25="","",IF(AND(A25&lt;&gt;"",B25&lt;&gt;"",C25&lt;&gt;"",F25&lt;&gt;"",G25&lt;&gt;"",ISNUMBER(H25),H25&gt;=0,I25&gt;0,J25&gt;0,M25="да",N25="да"),"да","нет"))</f>
        <v/>
      </c>
      <c r="M77" s="1"/>
      <c r="N77" s="1"/>
      <c r="O77" s="1"/>
    </row>
    <row r="78" ht="80" customHeight="1" spans="1:15" x14ac:dyDescent="0.25">
      <c r="A78" s="9" t="str">
        <f>IF(A26="","",A26)</f>
        <v/>
      </c>
      <c r="B78" s="9" t="str">
        <f>IF(OR(D26="",COUNTIF('Исходные A'!$A$8:$A$27,D26)&lt;&gt;1,COUNTIFS('Исходные A'!$A$8:$A$27,D26,'Исходные A'!$L$8:$L$27,"&lt;&gt;")&lt;&gt;1),"",INDEX('Исходные A'!$L$8:$L$27,MATCH(D26,'Исходные A'!$A$8:$A$27,0)))</f>
        <v/>
      </c>
      <c r="C78" s="9" t="str">
        <f>IF(OR(E26="",COUNTIF('Исходные B'!$A$8:$A$27,E26)&lt;&gt;1,COUNTIFS('Исходные B'!$A$8:$A$27,E26,'Исходные B'!$L$8:$L$27,"&lt;&gt;")&lt;&gt;1),"",INDEX('Исходные B'!$L$8:$L$27,MATCH(E26,'Исходные B'!$A$8:$A$27,0)))</f>
        <v/>
      </c>
      <c r="D78" s="9" t="str">
        <f>IF(IF(OR(E26="",COUNTIF('Исходные B'!$A$8:$A$27,E26)&lt;&gt;1,COUNTIFS('Исходные B'!$A$8:$A$27,E26,'Исходные B'!$O$8:$O$27,"&lt;&gt;")&lt;&gt;1),"",INDEX('Исходные B'!$O$8:$O$27,MATCH(E26,'Исходные B'!$A$8:$A$27,0)))="",IF(OR(E26="",COUNTIF('Исходные B'!$A$8:$A$27,E26)&lt;&gt;1,COUNTIFS('Исходные B'!$A$8:$A$27,E26,'Исходные B'!$L$8:$L$27,"&lt;&gt;")&lt;&gt;1),"",INDEX('Исходные B'!$L$8:$L$27,MATCH(E26,'Исходные B'!$A$8:$A$27,0))),IF(OR(E26="",COUNTIF('Исходные B'!$A$8:$A$27,E26)&lt;&gt;1,COUNTIFS('Исходные B'!$A$8:$A$27,E26,'Исходные B'!$O$8:$O$27,"&lt;&gt;")&lt;&gt;1),"",INDEX('Исходные B'!$O$8:$O$27,MATCH(E26,'Исходные B'!$A$8:$A$27,0))))</f>
        <v/>
      </c>
      <c r="E78" s="11"/>
      <c r="F78" s="11"/>
      <c r="G78" s="11"/>
      <c r="H78" s="11"/>
      <c r="I78" s="9" t="str">
        <f>IF(A26="","",IF(AND(AND(AND(A26&lt;&gt;"",B26&lt;&gt;"",C26&lt;&gt;"",F26&lt;&gt;"",G26&lt;&gt;"",ISNUMBER(H26),H26&gt;=0,I26&gt;0,J26&gt;0,M26="да",N26="да"),B78="подтверждена",ISNUMBER(B52),ISNUMBER(C52)),AND(AND(A26&lt;&gt;"",B26&lt;&gt;"",C26&lt;&gt;"",F26&lt;&gt;"",G26&lt;&gt;"",ISNUMBER(H26),H26&gt;=0,I26&gt;0,J26&gt;0,M26="да",N26="да"),C78="подтверждена",ISNUMBER(D52),ISNUMBER(E52))),"да","нет"))</f>
        <v/>
      </c>
      <c r="J78" s="9" t="str">
        <f>IF(A26="","",IF(AND(AND(AND(A26&lt;&gt;"",B26&lt;&gt;"",C26&lt;&gt;"",F26&lt;&gt;"",G26&lt;&gt;"",ISNUMBER(H26),H26&gt;=0,I26&gt;0,J26&gt;0,M26="да",N26="да"),B78="подтверждена",ISNUMBER(B52),ISNUMBER(C52)),AND(AND(A26&lt;&gt;"",B26&lt;&gt;"",C26&lt;&gt;"",F26&lt;&gt;"",G26&lt;&gt;"",ISNUMBER(H26),H26&gt;=0,I26&gt;0,J26&gt;0,M26="да",N26="да"),D78="подтверждена",ISNUMBER(F52),ISNUMBER(G52))),"да","нет"))</f>
        <v/>
      </c>
      <c r="K78" s="11"/>
      <c r="L78" s="9" t="str">
        <f>IF(A26="","",IF(AND(A26&lt;&gt;"",B26&lt;&gt;"",C26&lt;&gt;"",F26&lt;&gt;"",G26&lt;&gt;"",ISNUMBER(H26),H26&gt;=0,I26&gt;0,J26&gt;0,M26="да",N26="да"),"да","нет"))</f>
        <v/>
      </c>
      <c r="M78" s="1"/>
      <c r="N78" s="1"/>
      <c r="O78" s="1"/>
    </row>
    <row r="79" ht="35" customHeight="1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ht="35" customHeight="1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sheetProtection sheet="1" sort="0" autoFilter="0"/>
  <autoFilter ref="A6:N26"/>
  <mergeCells count="2">
    <mergeCell ref="A2:O2"/>
    <mergeCell ref="A3:O4"/>
  </mergeCells>
  <conditionalFormatting sqref="I59:J78">
    <cfRule type="containsText" dxfId="0" priority="1">
      <formula>NOT(ISERROR(SEARCH("нет",I59)))</formula>
    </cfRule>
  </conditionalFormatting>
  <conditionalFormatting sqref="L59:L78">
    <cfRule type="containsText" dxfId="1" priority="1">
      <formula>NOT(ISERROR(SEARCH("нет",L59)))</formula>
    </cfRule>
  </conditionalFormatting>
  <dataValidations count="9">
    <dataValidation type="list" allowBlank="1" showErrorMessage="1" errorStyle="stop" errorTitle="Проверьте значение" error="Выберите значение из списка." sqref="E59:E78">
      <formula1>"объём,состав,цена,условия,начисления,налог"</formula1>
    </dataValidation>
    <dataValidation type="decimal" operator="greaterThanOrEqual" allowBlank="1" showErrorMessage="1" error="Введите число не меньше нуля." sqref="H10:H26">
      <formula1>0</formula1>
    </dataValidation>
    <dataValidation type="decimal" operator="greaterThanOrEqual" allowBlank="1" showErrorMessage="1" error="Введите число не меньше нуля." sqref="H7:H26">
      <formula1>0</formula1>
    </dataValidation>
    <dataValidation type="decimal" operator="greaterThan" allowBlank="1" showErrorMessage="1" error="Коэффициент должен быть больше нуля." sqref="I10:J26">
      <formula1>0</formula1>
    </dataValidation>
    <dataValidation type="decimal" operator="greaterThan" allowBlank="1" showErrorMessage="1" error="Коэффициент должен быть больше нуля." sqref="I7:J26">
      <formula1>0</formula1>
    </dataValidation>
    <dataValidation type="decimal" operator="greaterThanOrEqual" allowBlank="1" showErrorMessage="1" error="Введите число не меньше нуля." sqref="K10:K26">
      <formula1>0</formula1>
    </dataValidation>
    <dataValidation type="decimal" operator="greaterThanOrEqual" allowBlank="1" showErrorMessage="1" error="Введите число не меньше нуля." sqref="K7:K26">
      <formula1>0</formula1>
    </dataValidation>
    <dataValidation type="list" allowBlank="1" showErrorMessage="1" errorStyle="stop" errorTitle="Проверьте значение" error="Выберите значение из списка." sqref="M10:M26">
      <formula1>"да,нет"</formula1>
    </dataValidation>
    <dataValidation type="list" allowBlank="1" showErrorMessage="1" errorStyle="stop" errorTitle="Проверьте значение" error="Выберите значение из списка." sqref="M7:M26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5" customWidth="1"/>
    <col min="3" max="3" width="42" customWidth="1"/>
    <col min="4" max="4" width="24" customWidth="1"/>
    <col min="5" max="5" width="32" customWidth="1"/>
    <col min="6" max="6" width="14" customWidth="1"/>
    <col min="7" max="7" width="16" customWidth="1"/>
    <col min="8" max="8" width="19" customWidth="1"/>
    <col min="9" max="9" width="20" customWidth="1"/>
    <col min="10" max="10" width="25" customWidth="1"/>
    <col min="11" max="11" width="27" customWidth="1"/>
    <col min="12" max="12" width="22" customWidth="1"/>
    <col min="13" max="13" width="18" customWidth="1"/>
    <col min="14" max="14" width="20" customWidth="1"/>
    <col min="15" max="15" width="23" customWidth="1"/>
    <col min="16" max="16" width="36" customWidth="1"/>
    <col min="17" max="17" width="20" customWidth="1"/>
    <col min="18" max="18" width="22" customWidth="1"/>
  </cols>
  <sheetData>
    <row r="1" ht="35" customHeight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2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8" customHeight="1" spans="1:18" x14ac:dyDescent="0.25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6" customHeight="1" spans="1: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35" customHeight="1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35" customHeight="1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48" customHeight="1" spans="1:18" x14ac:dyDescent="0.25">
      <c r="A7" s="4" t="s">
        <v>139</v>
      </c>
      <c r="B7" s="4" t="s">
        <v>140</v>
      </c>
      <c r="C7" s="4" t="s">
        <v>141</v>
      </c>
      <c r="D7" s="4" t="s">
        <v>142</v>
      </c>
      <c r="E7" s="4" t="s">
        <v>143</v>
      </c>
      <c r="F7" s="4" t="s">
        <v>144</v>
      </c>
      <c r="G7" s="4" t="s">
        <v>145</v>
      </c>
      <c r="H7" s="4" t="s">
        <v>146</v>
      </c>
      <c r="I7" s="4" t="s">
        <v>147</v>
      </c>
      <c r="J7" s="4" t="s">
        <v>148</v>
      </c>
      <c r="K7" s="4" t="s">
        <v>149</v>
      </c>
      <c r="L7" s="4" t="s">
        <v>150</v>
      </c>
      <c r="M7" s="4" t="s">
        <v>151</v>
      </c>
      <c r="N7" s="4" t="s">
        <v>152</v>
      </c>
      <c r="O7" s="4" t="s">
        <v>153</v>
      </c>
      <c r="P7" s="4" t="s">
        <v>154</v>
      </c>
      <c r="Q7" s="4" t="s">
        <v>155</v>
      </c>
      <c r="R7" s="4" t="s">
        <v>156</v>
      </c>
    </row>
    <row r="8" ht="35" customHeight="1" spans="1:18" x14ac:dyDescent="0.25">
      <c r="A8" s="11" t="s">
        <v>84</v>
      </c>
      <c r="B8" s="11" t="s">
        <v>157</v>
      </c>
      <c r="C8" s="11" t="s">
        <v>83</v>
      </c>
      <c r="D8" s="11" t="s">
        <v>42</v>
      </c>
      <c r="E8" s="11" t="s">
        <v>158</v>
      </c>
      <c r="F8" s="11" t="s">
        <v>159</v>
      </c>
      <c r="G8" s="14">
        <v>1</v>
      </c>
      <c r="H8" s="16">
        <v>50000</v>
      </c>
      <c r="I8" s="16">
        <v>50000</v>
      </c>
      <c r="J8" s="11" t="s">
        <v>160</v>
      </c>
      <c r="K8" s="11" t="s">
        <v>161</v>
      </c>
      <c r="L8" s="11" t="s">
        <v>162</v>
      </c>
      <c r="M8" s="14"/>
      <c r="N8" s="16"/>
      <c r="O8" s="11"/>
      <c r="P8" s="11"/>
      <c r="Q8" s="6">
        <f>IF(AND(A8&lt;&gt;"",ISNUMBER(G8),ISNUMBER(H8)),G8*H8,"")</f>
        <v>50000</v>
      </c>
      <c r="R8" s="6">
        <f>IF(AND(ISNUMBER(I8),ISNUMBER(Q8)),I8-Q8,"")</f>
        <v>0</v>
      </c>
    </row>
    <row r="9" ht="35" customHeight="1" spans="1:18" x14ac:dyDescent="0.25">
      <c r="A9" s="11" t="s">
        <v>91</v>
      </c>
      <c r="B9" s="11" t="s">
        <v>157</v>
      </c>
      <c r="C9" s="11" t="s">
        <v>90</v>
      </c>
      <c r="D9" s="11" t="s">
        <v>42</v>
      </c>
      <c r="E9" s="11" t="s">
        <v>163</v>
      </c>
      <c r="F9" s="11" t="s">
        <v>159</v>
      </c>
      <c r="G9" s="14">
        <v>1</v>
      </c>
      <c r="H9" s="16">
        <v>10000</v>
      </c>
      <c r="I9" s="16">
        <v>10000</v>
      </c>
      <c r="J9" s="11" t="s">
        <v>160</v>
      </c>
      <c r="K9" s="11" t="s">
        <v>164</v>
      </c>
      <c r="L9" s="11" t="s">
        <v>162</v>
      </c>
      <c r="M9" s="14"/>
      <c r="N9" s="16"/>
      <c r="O9" s="11"/>
      <c r="P9" s="11"/>
      <c r="Q9" s="6">
        <f>IF(AND(A9&lt;&gt;"",ISNUMBER(G9),ISNUMBER(H9)),G9*H9,"")</f>
        <v>10000</v>
      </c>
      <c r="R9" s="6">
        <f>IF(AND(ISNUMBER(I9),ISNUMBER(Q9)),I9-Q9,"")</f>
        <v>0</v>
      </c>
    </row>
    <row r="10" ht="35" customHeight="1" spans="1:18" x14ac:dyDescent="0.25">
      <c r="A10" s="11" t="s">
        <v>97</v>
      </c>
      <c r="B10" s="11" t="s">
        <v>165</v>
      </c>
      <c r="C10" s="11" t="s">
        <v>96</v>
      </c>
      <c r="D10" s="11" t="s">
        <v>42</v>
      </c>
      <c r="E10" s="11" t="s">
        <v>166</v>
      </c>
      <c r="F10" s="11" t="s">
        <v>99</v>
      </c>
      <c r="G10" s="14">
        <v>1</v>
      </c>
      <c r="H10" s="16">
        <v>5000</v>
      </c>
      <c r="I10" s="16">
        <v>5000</v>
      </c>
      <c r="J10" s="11" t="s">
        <v>160</v>
      </c>
      <c r="K10" s="11" t="s">
        <v>167</v>
      </c>
      <c r="L10" s="11" t="s">
        <v>162</v>
      </c>
      <c r="M10" s="14"/>
      <c r="N10" s="16"/>
      <c r="O10" s="11"/>
      <c r="P10" s="11"/>
      <c r="Q10" s="6">
        <f>IF(AND(A10&lt;&gt;"",ISNUMBER(G10),ISNUMBER(H10)),G10*H10,"")</f>
        <v>5000</v>
      </c>
      <c r="R10" s="6">
        <f>IF(AND(ISNUMBER(I10),ISNUMBER(Q10)),I10-Q10,"")</f>
        <v>0</v>
      </c>
    </row>
    <row r="11" ht="35" customHeight="1" spans="1:18" x14ac:dyDescent="0.25">
      <c r="A11" s="11"/>
      <c r="B11" s="11"/>
      <c r="C11" s="11"/>
      <c r="D11" s="11"/>
      <c r="E11" s="11"/>
      <c r="F11" s="11"/>
      <c r="G11" s="14"/>
      <c r="H11" s="16"/>
      <c r="I11" s="16"/>
      <c r="J11" s="11"/>
      <c r="K11" s="11"/>
      <c r="L11" s="11"/>
      <c r="M11" s="14"/>
      <c r="N11" s="16"/>
      <c r="O11" s="11"/>
      <c r="P11" s="11"/>
      <c r="Q11" s="6" t="str">
        <f>IF(AND(A11&lt;&gt;"",ISNUMBER(G11),ISNUMBER(H11)),G11*H11,"")</f>
        <v/>
      </c>
      <c r="R11" s="6" t="str">
        <f>IF(AND(ISNUMBER(I11),ISNUMBER(Q11)),I11-Q11,"")</f>
        <v/>
      </c>
    </row>
    <row r="12" ht="35" customHeight="1" spans="1:18" x14ac:dyDescent="0.25">
      <c r="A12" s="11"/>
      <c r="B12" s="11"/>
      <c r="C12" s="11"/>
      <c r="D12" s="11"/>
      <c r="E12" s="11"/>
      <c r="F12" s="11"/>
      <c r="G12" s="14"/>
      <c r="H12" s="16"/>
      <c r="I12" s="16"/>
      <c r="J12" s="11"/>
      <c r="K12" s="11"/>
      <c r="L12" s="11"/>
      <c r="M12" s="14"/>
      <c r="N12" s="16"/>
      <c r="O12" s="11"/>
      <c r="P12" s="11"/>
      <c r="Q12" s="6" t="str">
        <f>IF(AND(A12&lt;&gt;"",ISNUMBER(G12),ISNUMBER(H12)),G12*H12,"")</f>
        <v/>
      </c>
      <c r="R12" s="6" t="str">
        <f>IF(AND(ISNUMBER(I12),ISNUMBER(Q12)),I12-Q12,"")</f>
        <v/>
      </c>
    </row>
    <row r="13" ht="35" customHeight="1" spans="1:18" x14ac:dyDescent="0.25">
      <c r="A13" s="11"/>
      <c r="B13" s="11"/>
      <c r="C13" s="11"/>
      <c r="D13" s="11"/>
      <c r="E13" s="11"/>
      <c r="F13" s="11"/>
      <c r="G13" s="14"/>
      <c r="H13" s="16"/>
      <c r="I13" s="16"/>
      <c r="J13" s="11"/>
      <c r="K13" s="11"/>
      <c r="L13" s="11"/>
      <c r="M13" s="14"/>
      <c r="N13" s="16"/>
      <c r="O13" s="11"/>
      <c r="P13" s="11"/>
      <c r="Q13" s="6" t="str">
        <f>IF(AND(A13&lt;&gt;"",ISNUMBER(G13),ISNUMBER(H13)),G13*H13,"")</f>
        <v/>
      </c>
      <c r="R13" s="6" t="str">
        <f>IF(AND(ISNUMBER(I13),ISNUMBER(Q13)),I13-Q13,"")</f>
        <v/>
      </c>
    </row>
    <row r="14" ht="35" customHeight="1" spans="1:18" x14ac:dyDescent="0.25">
      <c r="A14" s="11"/>
      <c r="B14" s="11"/>
      <c r="C14" s="11"/>
      <c r="D14" s="11"/>
      <c r="E14" s="11"/>
      <c r="F14" s="11"/>
      <c r="G14" s="14"/>
      <c r="H14" s="16"/>
      <c r="I14" s="16"/>
      <c r="J14" s="11"/>
      <c r="K14" s="11"/>
      <c r="L14" s="11"/>
      <c r="M14" s="14"/>
      <c r="N14" s="16"/>
      <c r="O14" s="11"/>
      <c r="P14" s="11"/>
      <c r="Q14" s="6" t="str">
        <f>IF(AND(A14&lt;&gt;"",ISNUMBER(G14),ISNUMBER(H14)),G14*H14,"")</f>
        <v/>
      </c>
      <c r="R14" s="6" t="str">
        <f>IF(AND(ISNUMBER(I14),ISNUMBER(Q14)),I14-Q14,"")</f>
        <v/>
      </c>
    </row>
    <row r="15" ht="35" customHeight="1" spans="1:18" x14ac:dyDescent="0.25">
      <c r="A15" s="11"/>
      <c r="B15" s="11"/>
      <c r="C15" s="11"/>
      <c r="D15" s="11"/>
      <c r="E15" s="11"/>
      <c r="F15" s="11"/>
      <c r="G15" s="14"/>
      <c r="H15" s="16"/>
      <c r="I15" s="16"/>
      <c r="J15" s="11"/>
      <c r="K15" s="11"/>
      <c r="L15" s="11"/>
      <c r="M15" s="14"/>
      <c r="N15" s="16"/>
      <c r="O15" s="11"/>
      <c r="P15" s="11"/>
      <c r="Q15" s="6" t="str">
        <f>IF(AND(A15&lt;&gt;"",ISNUMBER(G15),ISNUMBER(H15)),G15*H15,"")</f>
        <v/>
      </c>
      <c r="R15" s="6" t="str">
        <f>IF(AND(ISNUMBER(I15),ISNUMBER(Q15)),I15-Q15,"")</f>
        <v/>
      </c>
    </row>
    <row r="16" ht="35" customHeight="1" spans="1:18" x14ac:dyDescent="0.25">
      <c r="A16" s="11"/>
      <c r="B16" s="11"/>
      <c r="C16" s="11"/>
      <c r="D16" s="11"/>
      <c r="E16" s="11"/>
      <c r="F16" s="11"/>
      <c r="G16" s="14"/>
      <c r="H16" s="16"/>
      <c r="I16" s="16"/>
      <c r="J16" s="11"/>
      <c r="K16" s="11"/>
      <c r="L16" s="11"/>
      <c r="M16" s="14"/>
      <c r="N16" s="16"/>
      <c r="O16" s="11"/>
      <c r="P16" s="11"/>
      <c r="Q16" s="6" t="str">
        <f>IF(AND(A16&lt;&gt;"",ISNUMBER(G16),ISNUMBER(H16)),G16*H16,"")</f>
        <v/>
      </c>
      <c r="R16" s="6" t="str">
        <f>IF(AND(ISNUMBER(I16),ISNUMBER(Q16)),I16-Q16,"")</f>
        <v/>
      </c>
    </row>
    <row r="17" ht="35" customHeight="1" spans="1:18" x14ac:dyDescent="0.25">
      <c r="A17" s="11"/>
      <c r="B17" s="11"/>
      <c r="C17" s="11"/>
      <c r="D17" s="11"/>
      <c r="E17" s="11"/>
      <c r="F17" s="11"/>
      <c r="G17" s="14"/>
      <c r="H17" s="16"/>
      <c r="I17" s="16"/>
      <c r="J17" s="11"/>
      <c r="K17" s="11"/>
      <c r="L17" s="11"/>
      <c r="M17" s="14"/>
      <c r="N17" s="16"/>
      <c r="O17" s="11"/>
      <c r="P17" s="11"/>
      <c r="Q17" s="6" t="str">
        <f>IF(AND(A17&lt;&gt;"",ISNUMBER(G17),ISNUMBER(H17)),G17*H17,"")</f>
        <v/>
      </c>
      <c r="R17" s="6" t="str">
        <f>IF(AND(ISNUMBER(I17),ISNUMBER(Q17)),I17-Q17,"")</f>
        <v/>
      </c>
    </row>
    <row r="18" ht="35" customHeight="1" spans="1:18" x14ac:dyDescent="0.25">
      <c r="A18" s="11"/>
      <c r="B18" s="11"/>
      <c r="C18" s="11"/>
      <c r="D18" s="11"/>
      <c r="E18" s="11"/>
      <c r="F18" s="11"/>
      <c r="G18" s="14"/>
      <c r="H18" s="16"/>
      <c r="I18" s="16"/>
      <c r="J18" s="11"/>
      <c r="K18" s="11"/>
      <c r="L18" s="11"/>
      <c r="M18" s="14"/>
      <c r="N18" s="16"/>
      <c r="O18" s="11"/>
      <c r="P18" s="11"/>
      <c r="Q18" s="6" t="str">
        <f>IF(AND(A18&lt;&gt;"",ISNUMBER(G18),ISNUMBER(H18)),G18*H18,"")</f>
        <v/>
      </c>
      <c r="R18" s="6" t="str">
        <f>IF(AND(ISNUMBER(I18),ISNUMBER(Q18)),I18-Q18,"")</f>
        <v/>
      </c>
    </row>
    <row r="19" ht="35" customHeight="1" spans="1:18" x14ac:dyDescent="0.25">
      <c r="A19" s="11"/>
      <c r="B19" s="11"/>
      <c r="C19" s="11"/>
      <c r="D19" s="11"/>
      <c r="E19" s="11"/>
      <c r="F19" s="11"/>
      <c r="G19" s="14"/>
      <c r="H19" s="16"/>
      <c r="I19" s="16"/>
      <c r="J19" s="11"/>
      <c r="K19" s="11"/>
      <c r="L19" s="11"/>
      <c r="M19" s="14"/>
      <c r="N19" s="16"/>
      <c r="O19" s="11"/>
      <c r="P19" s="11"/>
      <c r="Q19" s="6" t="str">
        <f>IF(AND(A19&lt;&gt;"",ISNUMBER(G19),ISNUMBER(H19)),G19*H19,"")</f>
        <v/>
      </c>
      <c r="R19" s="6" t="str">
        <f>IF(AND(ISNUMBER(I19),ISNUMBER(Q19)),I19-Q19,"")</f>
        <v/>
      </c>
    </row>
    <row r="20" ht="35" customHeight="1" spans="1:18" x14ac:dyDescent="0.25">
      <c r="A20" s="11"/>
      <c r="B20" s="11"/>
      <c r="C20" s="11"/>
      <c r="D20" s="11"/>
      <c r="E20" s="11"/>
      <c r="F20" s="11"/>
      <c r="G20" s="14"/>
      <c r="H20" s="16"/>
      <c r="I20" s="16"/>
      <c r="J20" s="11"/>
      <c r="K20" s="11"/>
      <c r="L20" s="11"/>
      <c r="M20" s="14"/>
      <c r="N20" s="16"/>
      <c r="O20" s="11"/>
      <c r="P20" s="11"/>
      <c r="Q20" s="6" t="str">
        <f>IF(AND(A20&lt;&gt;"",ISNUMBER(G20),ISNUMBER(H20)),G20*H20,"")</f>
        <v/>
      </c>
      <c r="R20" s="6" t="str">
        <f>IF(AND(ISNUMBER(I20),ISNUMBER(Q20)),I20-Q20,"")</f>
        <v/>
      </c>
    </row>
    <row r="21" ht="35" customHeight="1" spans="1:18" x14ac:dyDescent="0.25">
      <c r="A21" s="11"/>
      <c r="B21" s="11"/>
      <c r="C21" s="11"/>
      <c r="D21" s="11"/>
      <c r="E21" s="11"/>
      <c r="F21" s="11"/>
      <c r="G21" s="14"/>
      <c r="H21" s="16"/>
      <c r="I21" s="16"/>
      <c r="J21" s="11"/>
      <c r="K21" s="11"/>
      <c r="L21" s="11"/>
      <c r="M21" s="14"/>
      <c r="N21" s="16"/>
      <c r="O21" s="11"/>
      <c r="P21" s="11"/>
      <c r="Q21" s="6" t="str">
        <f>IF(AND(A21&lt;&gt;"",ISNUMBER(G21),ISNUMBER(H21)),G21*H21,"")</f>
        <v/>
      </c>
      <c r="R21" s="6" t="str">
        <f>IF(AND(ISNUMBER(I21),ISNUMBER(Q21)),I21-Q21,"")</f>
        <v/>
      </c>
    </row>
    <row r="22" ht="35" customHeight="1" spans="1:18" x14ac:dyDescent="0.25">
      <c r="A22" s="11"/>
      <c r="B22" s="11"/>
      <c r="C22" s="11"/>
      <c r="D22" s="11"/>
      <c r="E22" s="11"/>
      <c r="F22" s="11"/>
      <c r="G22" s="14"/>
      <c r="H22" s="16"/>
      <c r="I22" s="16"/>
      <c r="J22" s="11"/>
      <c r="K22" s="11"/>
      <c r="L22" s="11"/>
      <c r="M22" s="14"/>
      <c r="N22" s="16"/>
      <c r="O22" s="11"/>
      <c r="P22" s="11"/>
      <c r="Q22" s="6" t="str">
        <f>IF(AND(A22&lt;&gt;"",ISNUMBER(G22),ISNUMBER(H22)),G22*H22,"")</f>
        <v/>
      </c>
      <c r="R22" s="6" t="str">
        <f>IF(AND(ISNUMBER(I22),ISNUMBER(Q22)),I22-Q22,"")</f>
        <v/>
      </c>
    </row>
    <row r="23" ht="35" customHeight="1" spans="1:18" x14ac:dyDescent="0.25">
      <c r="A23" s="11"/>
      <c r="B23" s="11"/>
      <c r="C23" s="11"/>
      <c r="D23" s="11"/>
      <c r="E23" s="11"/>
      <c r="F23" s="11"/>
      <c r="G23" s="14"/>
      <c r="H23" s="16"/>
      <c r="I23" s="16"/>
      <c r="J23" s="11"/>
      <c r="K23" s="11"/>
      <c r="L23" s="11"/>
      <c r="M23" s="14"/>
      <c r="N23" s="16"/>
      <c r="O23" s="11"/>
      <c r="P23" s="11"/>
      <c r="Q23" s="6" t="str">
        <f>IF(AND(A23&lt;&gt;"",ISNUMBER(G23),ISNUMBER(H23)),G23*H23,"")</f>
        <v/>
      </c>
      <c r="R23" s="6" t="str">
        <f>IF(AND(ISNUMBER(I23),ISNUMBER(Q23)),I23-Q23,"")</f>
        <v/>
      </c>
    </row>
    <row r="24" ht="35" customHeight="1" spans="1:18" x14ac:dyDescent="0.25">
      <c r="A24" s="11"/>
      <c r="B24" s="11"/>
      <c r="C24" s="11"/>
      <c r="D24" s="11"/>
      <c r="E24" s="11"/>
      <c r="F24" s="11"/>
      <c r="G24" s="14"/>
      <c r="H24" s="16"/>
      <c r="I24" s="16"/>
      <c r="J24" s="11"/>
      <c r="K24" s="11"/>
      <c r="L24" s="11"/>
      <c r="M24" s="14"/>
      <c r="N24" s="16"/>
      <c r="O24" s="11"/>
      <c r="P24" s="11"/>
      <c r="Q24" s="6" t="str">
        <f>IF(AND(A24&lt;&gt;"",ISNUMBER(G24),ISNUMBER(H24)),G24*H24,"")</f>
        <v/>
      </c>
      <c r="R24" s="6" t="str">
        <f>IF(AND(ISNUMBER(I24),ISNUMBER(Q24)),I24-Q24,"")</f>
        <v/>
      </c>
    </row>
    <row r="25" ht="35" customHeight="1" spans="1:18" x14ac:dyDescent="0.25">
      <c r="A25" s="11"/>
      <c r="B25" s="11"/>
      <c r="C25" s="11"/>
      <c r="D25" s="11"/>
      <c r="E25" s="11"/>
      <c r="F25" s="11"/>
      <c r="G25" s="14"/>
      <c r="H25" s="16"/>
      <c r="I25" s="16"/>
      <c r="J25" s="11"/>
      <c r="K25" s="11"/>
      <c r="L25" s="11"/>
      <c r="M25" s="14"/>
      <c r="N25" s="16"/>
      <c r="O25" s="11"/>
      <c r="P25" s="11"/>
      <c r="Q25" s="6" t="str">
        <f>IF(AND(A25&lt;&gt;"",ISNUMBER(G25),ISNUMBER(H25)),G25*H25,"")</f>
        <v/>
      </c>
      <c r="R25" s="6" t="str">
        <f>IF(AND(ISNUMBER(I25),ISNUMBER(Q25)),I25-Q25,"")</f>
        <v/>
      </c>
    </row>
    <row r="26" ht="35" customHeight="1" spans="1:18" x14ac:dyDescent="0.25">
      <c r="A26" s="11"/>
      <c r="B26" s="11"/>
      <c r="C26" s="11"/>
      <c r="D26" s="11"/>
      <c r="E26" s="11"/>
      <c r="F26" s="11"/>
      <c r="G26" s="14"/>
      <c r="H26" s="16"/>
      <c r="I26" s="16"/>
      <c r="J26" s="11"/>
      <c r="K26" s="11"/>
      <c r="L26" s="11"/>
      <c r="M26" s="14"/>
      <c r="N26" s="16"/>
      <c r="O26" s="11"/>
      <c r="P26" s="11"/>
      <c r="Q26" s="6" t="str">
        <f>IF(AND(A26&lt;&gt;"",ISNUMBER(G26),ISNUMBER(H26)),G26*H26,"")</f>
        <v/>
      </c>
      <c r="R26" s="6" t="str">
        <f>IF(AND(ISNUMBER(I26),ISNUMBER(Q26)),I26-Q26,"")</f>
        <v/>
      </c>
    </row>
    <row r="27" ht="35" customHeight="1" spans="1:18" x14ac:dyDescent="0.25">
      <c r="A27" s="11"/>
      <c r="B27" s="11"/>
      <c r="C27" s="11"/>
      <c r="D27" s="11"/>
      <c r="E27" s="11"/>
      <c r="F27" s="11"/>
      <c r="G27" s="14"/>
      <c r="H27" s="16"/>
      <c r="I27" s="16"/>
      <c r="J27" s="11"/>
      <c r="K27" s="11"/>
      <c r="L27" s="11"/>
      <c r="M27" s="14"/>
      <c r="N27" s="16"/>
      <c r="O27" s="11"/>
      <c r="P27" s="11"/>
      <c r="Q27" s="6" t="str">
        <f>IF(AND(A27&lt;&gt;"",ISNUMBER(G27),ISNUMBER(H27)),G27*H27,"")</f>
        <v/>
      </c>
      <c r="R27" s="6" t="str">
        <f>IF(AND(ISNUMBER(I27),ISNUMBER(Q27)),I27-Q27,"")</f>
        <v/>
      </c>
    </row>
    <row r="28" ht="35" customHeight="1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35" customHeight="1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ht="35" customHeight="1" spans="1:18" x14ac:dyDescent="0.25">
      <c r="A30" s="1" t="s">
        <v>168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sheetProtection sheet="1" sort="0" autoFilter="0"/>
  <autoFilter ref="A7:P27"/>
  <mergeCells count="3">
    <mergeCell ref="A2:R2"/>
    <mergeCell ref="A3:R4"/>
    <mergeCell ref="A30:I30"/>
  </mergeCells>
  <conditionalFormatting sqref="L8:L27">
    <cfRule type="containsText" dxfId="2" priority="1">
      <formula>NOT(ISERROR(SEARCH("не раскрыта",L8)))</formula>
    </cfRule>
  </conditionalFormatting>
  <conditionalFormatting sqref="R8:R27">
    <cfRule type="expression" dxfId="3" priority="2">
      <formula>AND(ISNUMBER(R8),ABS(R8)&gt;0.01)</formula>
    </cfRule>
  </conditionalFormatting>
  <dataValidations count="10">
    <dataValidation type="decimal" operator="greaterThanOrEqual" allowBlank="1" showErrorMessage="1" error="Введите число не меньше нуля." sqref="G10:I27">
      <formula1>0</formula1>
    </dataValidation>
    <dataValidation type="decimal" operator="greaterThanOrEqual" allowBlank="1" showErrorMessage="1" error="Введите число не меньше нуля." sqref="G8:I27">
      <formula1>0</formula1>
    </dataValidation>
    <dataValidation type="list" allowBlank="1" showErrorMessage="1" errorStyle="stop" errorTitle="Проверьте значение" error="Выберите значение из списка." sqref="J10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J8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L10:L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L8:L27">
      <formula1>"подтверждена,не раскрыта,не включено,включено в комплекс"</formula1>
    </dataValidation>
    <dataValidation type="decimal" operator="greaterThanOrEqual" allowBlank="1" showErrorMessage="1" error="Введите число не меньше нуля." sqref="M10:N27">
      <formula1>0</formula1>
    </dataValidation>
    <dataValidation type="decimal" operator="greaterThanOrEqual" allowBlank="1" showErrorMessage="1" error="Введите число не меньше нуля." sqref="M8:N27">
      <formula1>0</formula1>
    </dataValidation>
    <dataValidation type="list" allowBlank="1" showErrorMessage="1" errorStyle="stop" errorTitle="Проверьте значение" error="Выберите значение из списка." sqref="O10:O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O8:O27">
      <formula1>"подтверждена,не раскрыта,не включено,включено в комплекс"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5" customWidth="1"/>
    <col min="3" max="3" width="42" customWidth="1"/>
    <col min="4" max="4" width="24" customWidth="1"/>
    <col min="5" max="5" width="32" customWidth="1"/>
    <col min="6" max="6" width="14" customWidth="1"/>
    <col min="7" max="7" width="16" customWidth="1"/>
    <col min="8" max="8" width="19" customWidth="1"/>
    <col min="9" max="9" width="20" customWidth="1"/>
    <col min="10" max="10" width="25" customWidth="1"/>
    <col min="11" max="11" width="27" customWidth="1"/>
    <col min="12" max="12" width="22" customWidth="1"/>
    <col min="13" max="13" width="18" customWidth="1"/>
    <col min="14" max="14" width="20" customWidth="1"/>
    <col min="15" max="15" width="23" customWidth="1"/>
    <col min="16" max="16" width="36" customWidth="1"/>
    <col min="17" max="17" width="20" customWidth="1"/>
    <col min="18" max="18" width="22" customWidth="1"/>
  </cols>
  <sheetData>
    <row r="1" ht="35" customHeight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2" t="s">
        <v>169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8" customHeight="1" spans="1:18" x14ac:dyDescent="0.25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6" customHeight="1" spans="1: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35" customHeight="1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35" customHeight="1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48" customHeight="1" spans="1:18" x14ac:dyDescent="0.25">
      <c r="A7" s="4" t="s">
        <v>139</v>
      </c>
      <c r="B7" s="4" t="s">
        <v>140</v>
      </c>
      <c r="C7" s="4" t="s">
        <v>141</v>
      </c>
      <c r="D7" s="4" t="s">
        <v>142</v>
      </c>
      <c r="E7" s="4" t="s">
        <v>143</v>
      </c>
      <c r="F7" s="4" t="s">
        <v>144</v>
      </c>
      <c r="G7" s="4" t="s">
        <v>145</v>
      </c>
      <c r="H7" s="4" t="s">
        <v>146</v>
      </c>
      <c r="I7" s="4" t="s">
        <v>147</v>
      </c>
      <c r="J7" s="4" t="s">
        <v>148</v>
      </c>
      <c r="K7" s="4" t="s">
        <v>149</v>
      </c>
      <c r="L7" s="4" t="s">
        <v>150</v>
      </c>
      <c r="M7" s="4" t="s">
        <v>151</v>
      </c>
      <c r="N7" s="4" t="s">
        <v>152</v>
      </c>
      <c r="O7" s="4" t="s">
        <v>153</v>
      </c>
      <c r="P7" s="4" t="s">
        <v>154</v>
      </c>
      <c r="Q7" s="4" t="s">
        <v>155</v>
      </c>
      <c r="R7" s="4" t="s">
        <v>156</v>
      </c>
    </row>
    <row r="8" ht="35" customHeight="1" spans="1:18" x14ac:dyDescent="0.25">
      <c r="A8" s="11" t="s">
        <v>85</v>
      </c>
      <c r="B8" s="11" t="s">
        <v>157</v>
      </c>
      <c r="C8" s="11" t="s">
        <v>83</v>
      </c>
      <c r="D8" s="11" t="s">
        <v>42</v>
      </c>
      <c r="E8" s="11" t="s">
        <v>158</v>
      </c>
      <c r="F8" s="11" t="s">
        <v>87</v>
      </c>
      <c r="G8" s="14">
        <v>90</v>
      </c>
      <c r="H8" s="16">
        <v>450</v>
      </c>
      <c r="I8" s="16">
        <v>40500</v>
      </c>
      <c r="J8" s="11" t="s">
        <v>160</v>
      </c>
      <c r="K8" s="11" t="s">
        <v>161</v>
      </c>
      <c r="L8" s="11" t="s">
        <v>162</v>
      </c>
      <c r="M8" s="14"/>
      <c r="N8" s="16"/>
      <c r="O8" s="11"/>
      <c r="P8" s="11"/>
      <c r="Q8" s="6">
        <f>IF(AND(A8&lt;&gt;"",ISNUMBER(G8),ISNUMBER(H8)),G8*H8,"")</f>
        <v>40500</v>
      </c>
      <c r="R8" s="6">
        <f>IF(AND(ISNUMBER(I8),ISNUMBER(Q8)),I8-Q8,"")</f>
        <v>0</v>
      </c>
    </row>
    <row r="9" ht="35" customHeight="1" spans="1:18" x14ac:dyDescent="0.25">
      <c r="A9" s="11" t="s">
        <v>92</v>
      </c>
      <c r="B9" s="11" t="s">
        <v>157</v>
      </c>
      <c r="C9" s="11" t="s">
        <v>90</v>
      </c>
      <c r="D9" s="11" t="s">
        <v>170</v>
      </c>
      <c r="E9" s="11" t="s">
        <v>171</v>
      </c>
      <c r="F9" s="11" t="s">
        <v>87</v>
      </c>
      <c r="G9" s="14"/>
      <c r="H9" s="16"/>
      <c r="I9" s="16"/>
      <c r="J9" s="11" t="s">
        <v>172</v>
      </c>
      <c r="K9" s="11" t="s">
        <v>173</v>
      </c>
      <c r="L9" s="11" t="s">
        <v>174</v>
      </c>
      <c r="M9" s="14">
        <v>100</v>
      </c>
      <c r="N9" s="16">
        <v>300</v>
      </c>
      <c r="O9" s="11" t="s">
        <v>162</v>
      </c>
      <c r="P9" s="11" t="s">
        <v>175</v>
      </c>
      <c r="Q9" s="6" t="str">
        <f>IF(AND(A9&lt;&gt;"",ISNUMBER(G9),ISNUMBER(H9)),G9*H9,"")</f>
        <v/>
      </c>
      <c r="R9" s="6" t="str">
        <f>IF(AND(ISNUMBER(I9),ISNUMBER(Q9)),I9-Q9,"")</f>
        <v/>
      </c>
    </row>
    <row r="10" ht="35" customHeight="1" spans="1:18" x14ac:dyDescent="0.25">
      <c r="A10" s="11" t="s">
        <v>98</v>
      </c>
      <c r="B10" s="11" t="s">
        <v>165</v>
      </c>
      <c r="C10" s="11" t="s">
        <v>96</v>
      </c>
      <c r="D10" s="11" t="s">
        <v>42</v>
      </c>
      <c r="E10" s="11" t="s">
        <v>166</v>
      </c>
      <c r="F10" s="11" t="s">
        <v>99</v>
      </c>
      <c r="G10" s="14">
        <v>1</v>
      </c>
      <c r="H10" s="16">
        <v>3000</v>
      </c>
      <c r="I10" s="16">
        <v>3000</v>
      </c>
      <c r="J10" s="11" t="s">
        <v>160</v>
      </c>
      <c r="K10" s="11" t="s">
        <v>164</v>
      </c>
      <c r="L10" s="11" t="s">
        <v>162</v>
      </c>
      <c r="M10" s="14"/>
      <c r="N10" s="16"/>
      <c r="O10" s="11"/>
      <c r="P10" s="11"/>
      <c r="Q10" s="6">
        <f>IF(AND(A10&lt;&gt;"",ISNUMBER(G10),ISNUMBER(H10)),G10*H10,"")</f>
        <v>3000</v>
      </c>
      <c r="R10" s="6">
        <f>IF(AND(ISNUMBER(I10),ISNUMBER(Q10)),I10-Q10,"")</f>
        <v>0</v>
      </c>
    </row>
    <row r="11" ht="35" customHeight="1" spans="1:18" x14ac:dyDescent="0.25">
      <c r="A11" s="11"/>
      <c r="B11" s="11"/>
      <c r="C11" s="11"/>
      <c r="D11" s="11"/>
      <c r="E11" s="11"/>
      <c r="F11" s="11"/>
      <c r="G11" s="14"/>
      <c r="H11" s="16"/>
      <c r="I11" s="16"/>
      <c r="J11" s="11"/>
      <c r="K11" s="11"/>
      <c r="L11" s="11"/>
      <c r="M11" s="14"/>
      <c r="N11" s="16"/>
      <c r="O11" s="11"/>
      <c r="P11" s="11"/>
      <c r="Q11" s="6" t="str">
        <f>IF(AND(A11&lt;&gt;"",ISNUMBER(G11),ISNUMBER(H11)),G11*H11,"")</f>
        <v/>
      </c>
      <c r="R11" s="6" t="str">
        <f>IF(AND(ISNUMBER(I11),ISNUMBER(Q11)),I11-Q11,"")</f>
        <v/>
      </c>
    </row>
    <row r="12" ht="35" customHeight="1" spans="1:18" x14ac:dyDescent="0.25">
      <c r="A12" s="11"/>
      <c r="B12" s="11"/>
      <c r="C12" s="11"/>
      <c r="D12" s="11"/>
      <c r="E12" s="11"/>
      <c r="F12" s="11"/>
      <c r="G12" s="14"/>
      <c r="H12" s="16"/>
      <c r="I12" s="16"/>
      <c r="J12" s="11"/>
      <c r="K12" s="11"/>
      <c r="L12" s="11"/>
      <c r="M12" s="14"/>
      <c r="N12" s="16"/>
      <c r="O12" s="11"/>
      <c r="P12" s="11"/>
      <c r="Q12" s="6" t="str">
        <f>IF(AND(A12&lt;&gt;"",ISNUMBER(G12),ISNUMBER(H12)),G12*H12,"")</f>
        <v/>
      </c>
      <c r="R12" s="6" t="str">
        <f>IF(AND(ISNUMBER(I12),ISNUMBER(Q12)),I12-Q12,"")</f>
        <v/>
      </c>
    </row>
    <row r="13" ht="35" customHeight="1" spans="1:18" x14ac:dyDescent="0.25">
      <c r="A13" s="11"/>
      <c r="B13" s="11"/>
      <c r="C13" s="11"/>
      <c r="D13" s="11"/>
      <c r="E13" s="11"/>
      <c r="F13" s="11"/>
      <c r="G13" s="14"/>
      <c r="H13" s="16"/>
      <c r="I13" s="16"/>
      <c r="J13" s="11"/>
      <c r="K13" s="11"/>
      <c r="L13" s="11"/>
      <c r="M13" s="14"/>
      <c r="N13" s="16"/>
      <c r="O13" s="11"/>
      <c r="P13" s="11"/>
      <c r="Q13" s="6" t="str">
        <f>IF(AND(A13&lt;&gt;"",ISNUMBER(G13),ISNUMBER(H13)),G13*H13,"")</f>
        <v/>
      </c>
      <c r="R13" s="6" t="str">
        <f>IF(AND(ISNUMBER(I13),ISNUMBER(Q13)),I13-Q13,"")</f>
        <v/>
      </c>
    </row>
    <row r="14" ht="35" customHeight="1" spans="1:18" x14ac:dyDescent="0.25">
      <c r="A14" s="11"/>
      <c r="B14" s="11"/>
      <c r="C14" s="11"/>
      <c r="D14" s="11"/>
      <c r="E14" s="11"/>
      <c r="F14" s="11"/>
      <c r="G14" s="14"/>
      <c r="H14" s="16"/>
      <c r="I14" s="16"/>
      <c r="J14" s="11"/>
      <c r="K14" s="11"/>
      <c r="L14" s="11"/>
      <c r="M14" s="14"/>
      <c r="N14" s="16"/>
      <c r="O14" s="11"/>
      <c r="P14" s="11"/>
      <c r="Q14" s="6" t="str">
        <f>IF(AND(A14&lt;&gt;"",ISNUMBER(G14),ISNUMBER(H14)),G14*H14,"")</f>
        <v/>
      </c>
      <c r="R14" s="6" t="str">
        <f>IF(AND(ISNUMBER(I14),ISNUMBER(Q14)),I14-Q14,"")</f>
        <v/>
      </c>
    </row>
    <row r="15" ht="35" customHeight="1" spans="1:18" x14ac:dyDescent="0.25">
      <c r="A15" s="11"/>
      <c r="B15" s="11"/>
      <c r="C15" s="11"/>
      <c r="D15" s="11"/>
      <c r="E15" s="11"/>
      <c r="F15" s="11"/>
      <c r="G15" s="14"/>
      <c r="H15" s="16"/>
      <c r="I15" s="16"/>
      <c r="J15" s="11"/>
      <c r="K15" s="11"/>
      <c r="L15" s="11"/>
      <c r="M15" s="14"/>
      <c r="N15" s="16"/>
      <c r="O15" s="11"/>
      <c r="P15" s="11"/>
      <c r="Q15" s="6" t="str">
        <f>IF(AND(A15&lt;&gt;"",ISNUMBER(G15),ISNUMBER(H15)),G15*H15,"")</f>
        <v/>
      </c>
      <c r="R15" s="6" t="str">
        <f>IF(AND(ISNUMBER(I15),ISNUMBER(Q15)),I15-Q15,"")</f>
        <v/>
      </c>
    </row>
    <row r="16" ht="35" customHeight="1" spans="1:18" x14ac:dyDescent="0.25">
      <c r="A16" s="11"/>
      <c r="B16" s="11"/>
      <c r="C16" s="11"/>
      <c r="D16" s="11"/>
      <c r="E16" s="11"/>
      <c r="F16" s="11"/>
      <c r="G16" s="14"/>
      <c r="H16" s="16"/>
      <c r="I16" s="16"/>
      <c r="J16" s="11"/>
      <c r="K16" s="11"/>
      <c r="L16" s="11"/>
      <c r="M16" s="14"/>
      <c r="N16" s="16"/>
      <c r="O16" s="11"/>
      <c r="P16" s="11"/>
      <c r="Q16" s="6" t="str">
        <f>IF(AND(A16&lt;&gt;"",ISNUMBER(G16),ISNUMBER(H16)),G16*H16,"")</f>
        <v/>
      </c>
      <c r="R16" s="6" t="str">
        <f>IF(AND(ISNUMBER(I16),ISNUMBER(Q16)),I16-Q16,"")</f>
        <v/>
      </c>
    </row>
    <row r="17" ht="35" customHeight="1" spans="1:18" x14ac:dyDescent="0.25">
      <c r="A17" s="11"/>
      <c r="B17" s="11"/>
      <c r="C17" s="11"/>
      <c r="D17" s="11"/>
      <c r="E17" s="11"/>
      <c r="F17" s="11"/>
      <c r="G17" s="14"/>
      <c r="H17" s="16"/>
      <c r="I17" s="16"/>
      <c r="J17" s="11"/>
      <c r="K17" s="11"/>
      <c r="L17" s="11"/>
      <c r="M17" s="14"/>
      <c r="N17" s="16"/>
      <c r="O17" s="11"/>
      <c r="P17" s="11"/>
      <c r="Q17" s="6" t="str">
        <f>IF(AND(A17&lt;&gt;"",ISNUMBER(G17),ISNUMBER(H17)),G17*H17,"")</f>
        <v/>
      </c>
      <c r="R17" s="6" t="str">
        <f>IF(AND(ISNUMBER(I17),ISNUMBER(Q17)),I17-Q17,"")</f>
        <v/>
      </c>
    </row>
    <row r="18" ht="35" customHeight="1" spans="1:18" x14ac:dyDescent="0.25">
      <c r="A18" s="11"/>
      <c r="B18" s="11"/>
      <c r="C18" s="11"/>
      <c r="D18" s="11"/>
      <c r="E18" s="11"/>
      <c r="F18" s="11"/>
      <c r="G18" s="14"/>
      <c r="H18" s="16"/>
      <c r="I18" s="16"/>
      <c r="J18" s="11"/>
      <c r="K18" s="11"/>
      <c r="L18" s="11"/>
      <c r="M18" s="14"/>
      <c r="N18" s="16"/>
      <c r="O18" s="11"/>
      <c r="P18" s="11"/>
      <c r="Q18" s="6" t="str">
        <f>IF(AND(A18&lt;&gt;"",ISNUMBER(G18),ISNUMBER(H18)),G18*H18,"")</f>
        <v/>
      </c>
      <c r="R18" s="6" t="str">
        <f>IF(AND(ISNUMBER(I18),ISNUMBER(Q18)),I18-Q18,"")</f>
        <v/>
      </c>
    </row>
    <row r="19" ht="35" customHeight="1" spans="1:18" x14ac:dyDescent="0.25">
      <c r="A19" s="11"/>
      <c r="B19" s="11"/>
      <c r="C19" s="11"/>
      <c r="D19" s="11"/>
      <c r="E19" s="11"/>
      <c r="F19" s="11"/>
      <c r="G19" s="14"/>
      <c r="H19" s="16"/>
      <c r="I19" s="16"/>
      <c r="J19" s="11"/>
      <c r="K19" s="11"/>
      <c r="L19" s="11"/>
      <c r="M19" s="14"/>
      <c r="N19" s="16"/>
      <c r="O19" s="11"/>
      <c r="P19" s="11"/>
      <c r="Q19" s="6" t="str">
        <f>IF(AND(A19&lt;&gt;"",ISNUMBER(G19),ISNUMBER(H19)),G19*H19,"")</f>
        <v/>
      </c>
      <c r="R19" s="6" t="str">
        <f>IF(AND(ISNUMBER(I19),ISNUMBER(Q19)),I19-Q19,"")</f>
        <v/>
      </c>
    </row>
    <row r="20" ht="35" customHeight="1" spans="1:18" x14ac:dyDescent="0.25">
      <c r="A20" s="11"/>
      <c r="B20" s="11"/>
      <c r="C20" s="11"/>
      <c r="D20" s="11"/>
      <c r="E20" s="11"/>
      <c r="F20" s="11"/>
      <c r="G20" s="14"/>
      <c r="H20" s="16"/>
      <c r="I20" s="16"/>
      <c r="J20" s="11"/>
      <c r="K20" s="11"/>
      <c r="L20" s="11"/>
      <c r="M20" s="14"/>
      <c r="N20" s="16"/>
      <c r="O20" s="11"/>
      <c r="P20" s="11"/>
      <c r="Q20" s="6" t="str">
        <f>IF(AND(A20&lt;&gt;"",ISNUMBER(G20),ISNUMBER(H20)),G20*H20,"")</f>
        <v/>
      </c>
      <c r="R20" s="6" t="str">
        <f>IF(AND(ISNUMBER(I20),ISNUMBER(Q20)),I20-Q20,"")</f>
        <v/>
      </c>
    </row>
    <row r="21" ht="35" customHeight="1" spans="1:18" x14ac:dyDescent="0.25">
      <c r="A21" s="11"/>
      <c r="B21" s="11"/>
      <c r="C21" s="11"/>
      <c r="D21" s="11"/>
      <c r="E21" s="11"/>
      <c r="F21" s="11"/>
      <c r="G21" s="14"/>
      <c r="H21" s="16"/>
      <c r="I21" s="16"/>
      <c r="J21" s="11"/>
      <c r="K21" s="11"/>
      <c r="L21" s="11"/>
      <c r="M21" s="14"/>
      <c r="N21" s="16"/>
      <c r="O21" s="11"/>
      <c r="P21" s="11"/>
      <c r="Q21" s="6" t="str">
        <f>IF(AND(A21&lt;&gt;"",ISNUMBER(G21),ISNUMBER(H21)),G21*H21,"")</f>
        <v/>
      </c>
      <c r="R21" s="6" t="str">
        <f>IF(AND(ISNUMBER(I21),ISNUMBER(Q21)),I21-Q21,"")</f>
        <v/>
      </c>
    </row>
    <row r="22" ht="35" customHeight="1" spans="1:18" x14ac:dyDescent="0.25">
      <c r="A22" s="11"/>
      <c r="B22" s="11"/>
      <c r="C22" s="11"/>
      <c r="D22" s="11"/>
      <c r="E22" s="11"/>
      <c r="F22" s="11"/>
      <c r="G22" s="14"/>
      <c r="H22" s="16"/>
      <c r="I22" s="16"/>
      <c r="J22" s="11"/>
      <c r="K22" s="11"/>
      <c r="L22" s="11"/>
      <c r="M22" s="14"/>
      <c r="N22" s="16"/>
      <c r="O22" s="11"/>
      <c r="P22" s="11"/>
      <c r="Q22" s="6" t="str">
        <f>IF(AND(A22&lt;&gt;"",ISNUMBER(G22),ISNUMBER(H22)),G22*H22,"")</f>
        <v/>
      </c>
      <c r="R22" s="6" t="str">
        <f>IF(AND(ISNUMBER(I22),ISNUMBER(Q22)),I22-Q22,"")</f>
        <v/>
      </c>
    </row>
    <row r="23" ht="35" customHeight="1" spans="1:18" x14ac:dyDescent="0.25">
      <c r="A23" s="11"/>
      <c r="B23" s="11"/>
      <c r="C23" s="11"/>
      <c r="D23" s="11"/>
      <c r="E23" s="11"/>
      <c r="F23" s="11"/>
      <c r="G23" s="14"/>
      <c r="H23" s="16"/>
      <c r="I23" s="16"/>
      <c r="J23" s="11"/>
      <c r="K23" s="11"/>
      <c r="L23" s="11"/>
      <c r="M23" s="14"/>
      <c r="N23" s="16"/>
      <c r="O23" s="11"/>
      <c r="P23" s="11"/>
      <c r="Q23" s="6" t="str">
        <f>IF(AND(A23&lt;&gt;"",ISNUMBER(G23),ISNUMBER(H23)),G23*H23,"")</f>
        <v/>
      </c>
      <c r="R23" s="6" t="str">
        <f>IF(AND(ISNUMBER(I23),ISNUMBER(Q23)),I23-Q23,"")</f>
        <v/>
      </c>
    </row>
    <row r="24" ht="35" customHeight="1" spans="1:18" x14ac:dyDescent="0.25">
      <c r="A24" s="11"/>
      <c r="B24" s="11"/>
      <c r="C24" s="11"/>
      <c r="D24" s="11"/>
      <c r="E24" s="11"/>
      <c r="F24" s="11"/>
      <c r="G24" s="14"/>
      <c r="H24" s="16"/>
      <c r="I24" s="16"/>
      <c r="J24" s="11"/>
      <c r="K24" s="11"/>
      <c r="L24" s="11"/>
      <c r="M24" s="14"/>
      <c r="N24" s="16"/>
      <c r="O24" s="11"/>
      <c r="P24" s="11"/>
      <c r="Q24" s="6" t="str">
        <f>IF(AND(A24&lt;&gt;"",ISNUMBER(G24),ISNUMBER(H24)),G24*H24,"")</f>
        <v/>
      </c>
      <c r="R24" s="6" t="str">
        <f>IF(AND(ISNUMBER(I24),ISNUMBER(Q24)),I24-Q24,"")</f>
        <v/>
      </c>
    </row>
    <row r="25" ht="35" customHeight="1" spans="1:18" x14ac:dyDescent="0.25">
      <c r="A25" s="11"/>
      <c r="B25" s="11"/>
      <c r="C25" s="11"/>
      <c r="D25" s="11"/>
      <c r="E25" s="11"/>
      <c r="F25" s="11"/>
      <c r="G25" s="14"/>
      <c r="H25" s="16"/>
      <c r="I25" s="16"/>
      <c r="J25" s="11"/>
      <c r="K25" s="11"/>
      <c r="L25" s="11"/>
      <c r="M25" s="14"/>
      <c r="N25" s="16"/>
      <c r="O25" s="11"/>
      <c r="P25" s="11"/>
      <c r="Q25" s="6" t="str">
        <f>IF(AND(A25&lt;&gt;"",ISNUMBER(G25),ISNUMBER(H25)),G25*H25,"")</f>
        <v/>
      </c>
      <c r="R25" s="6" t="str">
        <f>IF(AND(ISNUMBER(I25),ISNUMBER(Q25)),I25-Q25,"")</f>
        <v/>
      </c>
    </row>
    <row r="26" ht="35" customHeight="1" spans="1:18" x14ac:dyDescent="0.25">
      <c r="A26" s="11"/>
      <c r="B26" s="11"/>
      <c r="C26" s="11"/>
      <c r="D26" s="11"/>
      <c r="E26" s="11"/>
      <c r="F26" s="11"/>
      <c r="G26" s="14"/>
      <c r="H26" s="16"/>
      <c r="I26" s="16"/>
      <c r="J26" s="11"/>
      <c r="K26" s="11"/>
      <c r="L26" s="11"/>
      <c r="M26" s="14"/>
      <c r="N26" s="16"/>
      <c r="O26" s="11"/>
      <c r="P26" s="11"/>
      <c r="Q26" s="6" t="str">
        <f>IF(AND(A26&lt;&gt;"",ISNUMBER(G26),ISNUMBER(H26)),G26*H26,"")</f>
        <v/>
      </c>
      <c r="R26" s="6" t="str">
        <f>IF(AND(ISNUMBER(I26),ISNUMBER(Q26)),I26-Q26,"")</f>
        <v/>
      </c>
    </row>
    <row r="27" ht="35" customHeight="1" spans="1:18" x14ac:dyDescent="0.25">
      <c r="A27" s="11"/>
      <c r="B27" s="11"/>
      <c r="C27" s="11"/>
      <c r="D27" s="11"/>
      <c r="E27" s="11"/>
      <c r="F27" s="11"/>
      <c r="G27" s="14"/>
      <c r="H27" s="16"/>
      <c r="I27" s="16"/>
      <c r="J27" s="11"/>
      <c r="K27" s="11"/>
      <c r="L27" s="11"/>
      <c r="M27" s="14"/>
      <c r="N27" s="16"/>
      <c r="O27" s="11"/>
      <c r="P27" s="11"/>
      <c r="Q27" s="6" t="str">
        <f>IF(AND(A27&lt;&gt;"",ISNUMBER(G27),ISNUMBER(H27)),G27*H27,"")</f>
        <v/>
      </c>
      <c r="R27" s="6" t="str">
        <f>IF(AND(ISNUMBER(I27),ISNUMBER(Q27)),I27-Q27,"")</f>
        <v/>
      </c>
    </row>
    <row r="28" ht="35" customHeight="1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35" customHeight="1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ht="35" customHeight="1" spans="1:18" x14ac:dyDescent="0.25">
      <c r="A30" s="1" t="s">
        <v>168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sheetProtection sheet="1" sort="0" autoFilter="0"/>
  <autoFilter ref="A7:P27"/>
  <mergeCells count="3">
    <mergeCell ref="A2:R2"/>
    <mergeCell ref="A3:R4"/>
    <mergeCell ref="A30:I30"/>
  </mergeCells>
  <conditionalFormatting sqref="L8:L27">
    <cfRule type="containsText" dxfId="4" priority="1">
      <formula>NOT(ISERROR(SEARCH("не раскрыта",L8)))</formula>
    </cfRule>
  </conditionalFormatting>
  <conditionalFormatting sqref="R8:R27">
    <cfRule type="expression" dxfId="5" priority="2">
      <formula>AND(ISNUMBER(R8),ABS(R8)&gt;0.01)</formula>
    </cfRule>
  </conditionalFormatting>
  <dataValidations count="10">
    <dataValidation type="decimal" operator="greaterThanOrEqual" allowBlank="1" showErrorMessage="1" error="Введите число не меньше нуля." sqref="G10:I27">
      <formula1>0</formula1>
    </dataValidation>
    <dataValidation type="decimal" operator="greaterThanOrEqual" allowBlank="1" showErrorMessage="1" error="Введите число не меньше нуля." sqref="G8:I27">
      <formula1>0</formula1>
    </dataValidation>
    <dataValidation type="list" allowBlank="1" showErrorMessage="1" errorStyle="stop" errorTitle="Проверьте значение" error="Выберите значение из списка." sqref="J10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J8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L10:L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L8:L27">
      <formula1>"подтверждена,не раскрыта,не включено,включено в комплекс"</formula1>
    </dataValidation>
    <dataValidation type="decimal" operator="greaterThanOrEqual" allowBlank="1" showErrorMessage="1" error="Введите число не меньше нуля." sqref="M10:N27">
      <formula1>0</formula1>
    </dataValidation>
    <dataValidation type="decimal" operator="greaterThanOrEqual" allowBlank="1" showErrorMessage="1" error="Введите число не меньше нуля." sqref="M8:N27">
      <formula1>0</formula1>
    </dataValidation>
    <dataValidation type="list" allowBlank="1" showErrorMessage="1" errorStyle="stop" errorTitle="Проверьте значение" error="Выберите значение из списка." sqref="O10:O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O8:O27">
      <formula1>"подтверждена,не раскрыта,не включено,включено в комплекс"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32" customWidth="1"/>
    <col min="3" max="3" width="36" customWidth="1"/>
    <col min="4" max="5" width="46" customWidth="1"/>
    <col min="6" max="6" width="18" customWidth="1"/>
    <col min="7" max="7" width="27" customWidth="1"/>
    <col min="8" max="8" width="23" customWidth="1"/>
    <col min="9" max="9" width="40" customWidth="1"/>
  </cols>
  <sheetData>
    <row r="1" ht="35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176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3" t="s">
        <v>177</v>
      </c>
      <c r="B3" s="3"/>
      <c r="C3" s="3"/>
      <c r="D3" s="3"/>
      <c r="E3" s="3"/>
      <c r="F3" s="3"/>
      <c r="G3" s="3"/>
      <c r="H3" s="3"/>
      <c r="I3" s="3"/>
    </row>
    <row r="4" ht="26" customHeight="1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ht="35" customHeight="1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ht="35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48" customHeight="1" spans="1:9" x14ac:dyDescent="0.25">
      <c r="A7" s="4" t="s">
        <v>67</v>
      </c>
      <c r="B7" s="4" t="s">
        <v>178</v>
      </c>
      <c r="C7" s="4" t="s">
        <v>179</v>
      </c>
      <c r="D7" s="4" t="s">
        <v>180</v>
      </c>
      <c r="E7" s="4" t="s">
        <v>181</v>
      </c>
      <c r="F7" s="4" t="s">
        <v>182</v>
      </c>
      <c r="G7" s="4" t="s">
        <v>183</v>
      </c>
      <c r="H7" s="4" t="s">
        <v>184</v>
      </c>
      <c r="I7" s="4" t="s">
        <v>185</v>
      </c>
    </row>
    <row r="8" ht="35" customHeight="1" spans="1:9" x14ac:dyDescent="0.25">
      <c r="A8" s="11" t="s">
        <v>81</v>
      </c>
      <c r="B8" s="11" t="s">
        <v>186</v>
      </c>
      <c r="C8" s="11" t="s">
        <v>187</v>
      </c>
      <c r="D8" s="11" t="s">
        <v>188</v>
      </c>
      <c r="E8" s="11" t="s">
        <v>189</v>
      </c>
      <c r="F8" s="12">
        <v>46302</v>
      </c>
      <c r="G8" s="11" t="s">
        <v>55</v>
      </c>
      <c r="H8" s="11" t="s">
        <v>58</v>
      </c>
      <c r="I8" s="11" t="s">
        <v>190</v>
      </c>
    </row>
    <row r="9" ht="35" customHeight="1" spans="1:9" x14ac:dyDescent="0.25">
      <c r="A9" s="11" t="s">
        <v>88</v>
      </c>
      <c r="B9" s="11" t="s">
        <v>191</v>
      </c>
      <c r="C9" s="11" t="s">
        <v>192</v>
      </c>
      <c r="D9" s="11" t="s">
        <v>193</v>
      </c>
      <c r="E9" s="11" t="s">
        <v>194</v>
      </c>
      <c r="F9" s="12">
        <v>46302</v>
      </c>
      <c r="G9" s="11" t="s">
        <v>55</v>
      </c>
      <c r="H9" s="11" t="s">
        <v>58</v>
      </c>
      <c r="I9" s="11" t="s">
        <v>195</v>
      </c>
    </row>
    <row r="10" ht="35" customHeight="1" spans="1:9" x14ac:dyDescent="0.25">
      <c r="A10" s="11" t="s">
        <v>94</v>
      </c>
      <c r="B10" s="11" t="s">
        <v>196</v>
      </c>
      <c r="C10" s="11" t="s">
        <v>197</v>
      </c>
      <c r="D10" s="11" t="s">
        <v>198</v>
      </c>
      <c r="E10" s="11" t="s">
        <v>199</v>
      </c>
      <c r="F10" s="12">
        <v>46302</v>
      </c>
      <c r="G10" s="11" t="s">
        <v>55</v>
      </c>
      <c r="H10" s="11" t="s">
        <v>58</v>
      </c>
      <c r="I10" s="11" t="s">
        <v>200</v>
      </c>
    </row>
    <row r="11" ht="35" customHeight="1" spans="1:9" x14ac:dyDescent="0.25">
      <c r="A11" s="11"/>
      <c r="B11" s="11"/>
      <c r="C11" s="11"/>
      <c r="D11" s="11"/>
      <c r="E11" s="11"/>
      <c r="F11" s="12"/>
      <c r="G11" s="11"/>
      <c r="H11" s="11"/>
      <c r="I11" s="11"/>
    </row>
    <row r="12" ht="35" customHeight="1" spans="1:9" x14ac:dyDescent="0.25">
      <c r="A12" s="11"/>
      <c r="B12" s="11"/>
      <c r="C12" s="11"/>
      <c r="D12" s="11"/>
      <c r="E12" s="11"/>
      <c r="F12" s="12"/>
      <c r="G12" s="11"/>
      <c r="H12" s="11"/>
      <c r="I12" s="11"/>
    </row>
    <row r="13" ht="35" customHeight="1" spans="1:9" x14ac:dyDescent="0.25">
      <c r="A13" s="11"/>
      <c r="B13" s="11"/>
      <c r="C13" s="11"/>
      <c r="D13" s="11"/>
      <c r="E13" s="11"/>
      <c r="F13" s="12"/>
      <c r="G13" s="11"/>
      <c r="H13" s="11"/>
      <c r="I13" s="11"/>
    </row>
    <row r="14" ht="35" customHeight="1" spans="1:9" x14ac:dyDescent="0.25">
      <c r="A14" s="11"/>
      <c r="B14" s="11"/>
      <c r="C14" s="11"/>
      <c r="D14" s="11"/>
      <c r="E14" s="11"/>
      <c r="F14" s="12"/>
      <c r="G14" s="11"/>
      <c r="H14" s="11"/>
      <c r="I14" s="11"/>
    </row>
    <row r="15" ht="35" customHeight="1" spans="1:9" x14ac:dyDescent="0.25">
      <c r="A15" s="11"/>
      <c r="B15" s="11"/>
      <c r="C15" s="11"/>
      <c r="D15" s="11"/>
      <c r="E15" s="11"/>
      <c r="F15" s="12"/>
      <c r="G15" s="11"/>
      <c r="H15" s="11"/>
      <c r="I15" s="11"/>
    </row>
    <row r="16" ht="35" customHeight="1" spans="1:9" x14ac:dyDescent="0.25">
      <c r="A16" s="11"/>
      <c r="B16" s="11"/>
      <c r="C16" s="11"/>
      <c r="D16" s="11"/>
      <c r="E16" s="11"/>
      <c r="F16" s="12"/>
      <c r="G16" s="11"/>
      <c r="H16" s="11"/>
      <c r="I16" s="11"/>
    </row>
    <row r="17" ht="35" customHeight="1" spans="1:9" x14ac:dyDescent="0.25">
      <c r="A17" s="11"/>
      <c r="B17" s="11"/>
      <c r="C17" s="11"/>
      <c r="D17" s="11"/>
      <c r="E17" s="11"/>
      <c r="F17" s="12"/>
      <c r="G17" s="11"/>
      <c r="H17" s="11"/>
      <c r="I17" s="11"/>
    </row>
    <row r="18" ht="35" customHeight="1" spans="1:9" x14ac:dyDescent="0.25">
      <c r="A18" s="11"/>
      <c r="B18" s="11"/>
      <c r="C18" s="11"/>
      <c r="D18" s="11"/>
      <c r="E18" s="11"/>
      <c r="F18" s="12"/>
      <c r="G18" s="11"/>
      <c r="H18" s="11"/>
      <c r="I18" s="11"/>
    </row>
    <row r="19" ht="35" customHeight="1" spans="1:9" x14ac:dyDescent="0.25">
      <c r="A19" s="11"/>
      <c r="B19" s="11"/>
      <c r="C19" s="11"/>
      <c r="D19" s="11"/>
      <c r="E19" s="11"/>
      <c r="F19" s="12"/>
      <c r="G19" s="11"/>
      <c r="H19" s="11"/>
      <c r="I19" s="11"/>
    </row>
    <row r="20" ht="35" customHeight="1" spans="1:9" x14ac:dyDescent="0.25">
      <c r="A20" s="11"/>
      <c r="B20" s="11"/>
      <c r="C20" s="11"/>
      <c r="D20" s="11"/>
      <c r="E20" s="11"/>
      <c r="F20" s="12"/>
      <c r="G20" s="11"/>
      <c r="H20" s="11"/>
      <c r="I20" s="11"/>
    </row>
    <row r="21" ht="35" customHeight="1" spans="1:9" x14ac:dyDescent="0.25">
      <c r="A21" s="11"/>
      <c r="B21" s="11"/>
      <c r="C21" s="11"/>
      <c r="D21" s="11"/>
      <c r="E21" s="11"/>
      <c r="F21" s="12"/>
      <c r="G21" s="11"/>
      <c r="H21" s="11"/>
      <c r="I21" s="11"/>
    </row>
    <row r="22" ht="35" customHeight="1" spans="1:9" x14ac:dyDescent="0.25">
      <c r="A22" s="11"/>
      <c r="B22" s="11"/>
      <c r="C22" s="11"/>
      <c r="D22" s="11"/>
      <c r="E22" s="11"/>
      <c r="F22" s="12"/>
      <c r="G22" s="11"/>
      <c r="H22" s="11"/>
      <c r="I22" s="11"/>
    </row>
    <row r="23" ht="35" customHeight="1" spans="1:9" x14ac:dyDescent="0.25">
      <c r="A23" s="11"/>
      <c r="B23" s="11"/>
      <c r="C23" s="11"/>
      <c r="D23" s="11"/>
      <c r="E23" s="11"/>
      <c r="F23" s="12"/>
      <c r="G23" s="11"/>
      <c r="H23" s="11"/>
      <c r="I23" s="11"/>
    </row>
    <row r="24" ht="35" customHeight="1" spans="1:9" x14ac:dyDescent="0.25">
      <c r="A24" s="11"/>
      <c r="B24" s="11"/>
      <c r="C24" s="11"/>
      <c r="D24" s="11"/>
      <c r="E24" s="11"/>
      <c r="F24" s="12"/>
      <c r="G24" s="11"/>
      <c r="H24" s="11"/>
      <c r="I24" s="11"/>
    </row>
    <row r="25" ht="35" customHeight="1" spans="1:9" x14ac:dyDescent="0.25">
      <c r="A25" s="11"/>
      <c r="B25" s="11"/>
      <c r="C25" s="11"/>
      <c r="D25" s="11"/>
      <c r="E25" s="11"/>
      <c r="F25" s="12"/>
      <c r="G25" s="11"/>
      <c r="H25" s="11"/>
      <c r="I25" s="11"/>
    </row>
    <row r="26" ht="35" customHeight="1" spans="1:9" x14ac:dyDescent="0.25">
      <c r="A26" s="11"/>
      <c r="B26" s="11"/>
      <c r="C26" s="11"/>
      <c r="D26" s="11"/>
      <c r="E26" s="11"/>
      <c r="F26" s="12"/>
      <c r="G26" s="11"/>
      <c r="H26" s="11"/>
      <c r="I26" s="11"/>
    </row>
    <row r="27" ht="35" customHeight="1" spans="1:9" x14ac:dyDescent="0.25">
      <c r="A27" s="11"/>
      <c r="B27" s="11"/>
      <c r="C27" s="11"/>
      <c r="D27" s="11"/>
      <c r="E27" s="11"/>
      <c r="F27" s="12"/>
      <c r="G27" s="11"/>
      <c r="H27" s="11"/>
      <c r="I27" s="11"/>
    </row>
    <row r="28" ht="35" customHeight="1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ht="35" customHeight="1" spans="1:9" x14ac:dyDescent="0.25">
      <c r="A29" s="1" t="s">
        <v>201</v>
      </c>
      <c r="B29" s="11" t="s">
        <v>202</v>
      </c>
      <c r="C29" s="1"/>
      <c r="D29" s="1"/>
      <c r="E29" s="1"/>
      <c r="F29" s="1"/>
      <c r="G29" s="1"/>
      <c r="H29" s="1"/>
      <c r="I29" s="1"/>
    </row>
  </sheetData>
  <sheetProtection sheet="1" sort="0" autoFilter="0"/>
  <autoFilter ref="A7:I27"/>
  <mergeCells count="2">
    <mergeCell ref="A2:I2"/>
    <mergeCell ref="A3:I4"/>
  </mergeCells>
  <dataValidations count="2">
    <dataValidation type="list" allowBlank="1" showErrorMessage="1" errorStyle="stop" errorTitle="Проверьте значение" error="Выберите значение из списка." sqref="G10:G27">
      <formula1>"да,нет"</formula1>
    </dataValidation>
    <dataValidation type="list" allowBlank="1" showErrorMessage="1" errorStyle="stop" errorTitle="Проверьте значение" error="Выберите значение из списка." sqref="G8:G27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Итоги</vt:lpstr>
      <vt:lpstr>Паспорт</vt:lpstr>
      <vt:lpstr>Сопоставление</vt:lpstr>
      <vt:lpstr>Исходные A</vt:lpstr>
      <vt:lpstr>Исходные B</vt:lpstr>
      <vt:lpstr>Вопросы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