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Строка работ" state="visible" r:id="rId5"/>
    <sheet sheetId="3" name="Итог объекта" state="visible" r:id="rId6"/>
    <sheet sheetId="4" name="Проверка" state="visible" r:id="rId7"/>
  </sheets>
  <definedNames>
    <definedName name="_xlnm.Print_Area" localSheetId="0">'Исходные данные'!$A1:$C37</definedName>
    <definedName name="_xlnm.Print_Titles" localSheetId="0">'Исходные данные'!$1:$4</definedName>
    <definedName name="_xlnm.Print_Area" localSheetId="1">'Строка работ'!$A1:$T8</definedName>
    <definedName name="_xlnm.Print_Titles" localSheetId="1">'Строка работ'!$1:$4</definedName>
    <definedName name="_xlnm.Print_Area" localSheetId="2">'Итог объекта'!$A1:$C19</definedName>
    <definedName name="_xlnm.Print_Titles" localSheetId="2">'Итог объекта'!$1:$4</definedName>
    <definedName name="_xlnm.Print_Area" localSheetId="3">'Проверка'!$A1:$C24</definedName>
    <definedName name="_xlnm.Print_Titles" localSheetId="3">'Проверка'!$1:$4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5" authorId="0">
      <text>
        <r>
          <t>Учебный объект непроизводственного назначения</t>
        </r>
      </text>
    </comment>
    <comment ref="B6" authorId="0">
      <text>
        <r>
          <t>Для регионального расчёта указать оба значения</t>
        </r>
      </text>
    </comment>
    <comment ref="B7" authorId="0">
      <text>
        <r>
          <t>Все условные суммы примера приняты в одном периоде</t>
        </r>
      </text>
    </comment>
    <comment ref="B8" authorId="0">
      <text>
        <r>
          <t>Условие учебного задания; льгот и специального режима нет</t>
        </r>
      </text>
    </comment>
    <comment ref="B9" authorId="0">
      <text>
        <r>
          <t>Перед использованием проверить применимую редакцию</t>
        </r>
      </text>
    </comment>
    <comment ref="B10" authorId="0">
      <text>
        <r>
          <t>Книга иллюстрирует арифметику, не полный ресурсный расчёт</t>
        </r>
      </text>
    </comment>
    <comment ref="B11" authorId="0">
      <text>
        <r>
          <t>Учебная ВОР из брифа</t>
        </r>
      </text>
    </comment>
    <comment ref="B12" authorId="0">
      <text>
        <r>
          <t>ГЭСН 11-01-011-01, ФСНБ-2022, локальная БД</t>
        </r>
      </text>
    </comment>
    <comment ref="B13" authorId="0">
      <text>
        <r>
          <t>Учебное число автора; не цена ГЭСН или ФГИС ЦС</t>
        </r>
      </text>
    </comment>
    <comment ref="B14" authorId="0">
      <text>
        <r>
          <t>Учебное число автора; включает ЗПМ</t>
        </r>
      </text>
    </comment>
    <comment ref="B15" authorId="0">
      <text>
        <r>
          <t>Учебное число автора; второй раз к ПЗ не прибавлять</t>
        </r>
      </text>
    </comment>
    <comment ref="B16" authorId="0">
      <text>
        <r>
          <t>Учебное число автора; весь принятый комплект, не неполная выгрузка ресурсов</t>
        </r>
      </text>
    </comment>
    <comment ref="B17" authorId="0">
      <text>
        <r>
          <t>ФСНБ-2020, «Полы», № 812/пр; проверить применимость и территорию</t>
        </r>
      </text>
    </comment>
    <comment ref="B18" authorId="0">
      <text>
        <r>
          <t>ФСНБ-2020, «Полы», № 774/пр; проверить применимость</t>
        </r>
      </text>
    </comment>
    <comment ref="B19" authorId="0">
      <text>
        <r>
          <t>Учебная сумма без оборудования, резерва и НДС</t>
        </r>
      </text>
    </comment>
    <comment ref="B20" authorId="0">
      <text>
        <r>
          <t>Учебная сумма; не включена повторно в локальные итоги</t>
        </r>
      </text>
    </comment>
    <comment ref="B21" authorId="0">
      <text>
        <r>
          <t>Учебная сумма обоснованных затрат, без резерва и НДС</t>
        </r>
      </text>
    </comment>
    <comment ref="B22" authorId="0">
      <text>
        <r>
          <t>Принят заказчиком для примера; № 421/пр, п. 179 в ред. № 42/пр</t>
        </r>
      </text>
    </comment>
    <comment ref="B23" authorId="0">
      <text>
        <r>
          <t>ФНС № СД-4-3/11802@; основная ставка для реализации с 01.01.2026</t>
        </r>
      </text>
    </comment>
    <comment ref="B24" authorId="0">
      <text>
        <r>
          <t>Для реального расчёта подтвердить спецификацией и техчастью</t>
        </r>
      </text>
    </comment>
    <comment ref="B25" authorId="0">
      <text>
        <r>
          <t>Для реального расчёта сверить каждый источник</t>
        </r>
      </text>
    </comment>
    <comment ref="B26" authorId="0">
      <text>
        <r>
          <t>Для реального расчёта сверить локальные итоги и спецификации</t>
        </r>
      </text>
    </comment>
    <comment ref="B27" authorId="0">
      <text>
        <r>
          <t>Ставки снимка ФСНБ-2020 — только учебные параметры</t>
        </r>
      </text>
    </comment>
    <comment ref="B28" authorId="0">
      <text>
        <r>
          <t>Для реального расчёта подтвердить категорию объекта и размер</t>
        </r>
      </text>
    </comment>
    <comment ref="B29" authorId="0">
      <text>
        <r>
          <t>При необлагаемых суммах требуется отдельный расчёт базы</t>
        </r>
      </text>
    </comment>
    <comment ref="B30" authorId="0">
      <text>
        <r>
          <t>Учебный реквизит, не официальная подпись</t>
        </r>
      </text>
    </comment>
    <comment ref="B31" authorId="0">
      <text>
        <r>
          <t>Учебный реквизит, не официальная подпись</t>
        </r>
      </text>
    </comment>
    <comment ref="B32" authorId="0">
      <text>
        <r>
          <t>Учебный реквизит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B5" authorId="0">
      <text>
        <r>
          <t>Контрольные числа — из брифа и calculation.json; диагностика не управляет расчётом.</t>
        </r>
      </text>
    </comment>
    <comment ref="B6" authorId="0">
      <text>
        <r>
          <t>Контрольные числа — из брифа и calculation.json; диагностика не управляет расчётом.</t>
        </r>
      </text>
    </comment>
    <comment ref="B7" authorId="0">
      <text>
        <r>
          <t>Контрольные числа — из брифа и calculation.json; диагностика не управляет расчётом.</t>
        </r>
      </text>
    </comment>
    <comment ref="B8" authorId="0">
      <text>
        <r>
          <t>Контрольные числа — из брифа и calculation.json; диагностика не управляет расчётом.</t>
        </r>
      </text>
    </comment>
    <comment ref="B9" authorId="0">
      <text>
        <r>
          <t>Контрольные числа — из брифа и calculation.json; диагностика не управляет расчётом.</t>
        </r>
      </text>
    </comment>
    <comment ref="B10" authorId="0">
      <text>
        <r>
          <t>Контрольные числа — из брифа и calculation.json; диагностика не управляет расчётом.</t>
        </r>
      </text>
    </comment>
    <comment ref="B11" authorId="0">
      <text>
        <r>
          <t>Контрольные числа — из брифа и calculation.json; диагностика не управляет расчётом.</t>
        </r>
      </text>
    </comment>
    <comment ref="B12" authorId="0">
      <text>
        <r>
          <t>Контрольные числа — из брифа и calculation.json; диагностика не управляет расчётом.</t>
        </r>
      </text>
    </comment>
    <comment ref="B13" authorId="0">
      <text>
        <r>
          <t>Контрольные числа — из брифа и calculation.json; диагностика не управляет расчётом.</t>
        </r>
      </text>
    </comment>
    <comment ref="B14" authorId="0">
      <text>
        <r>
          <t>Контрольные числа — из брифа и calculation.json; диагностика не управляет расчётом.</t>
        </r>
      </text>
    </comment>
  </commentList>
</comments>
</file>

<file path=xl/sharedStrings.xml><?xml version="1.0" encoding="utf-8"?>
<sst xmlns="http://schemas.openxmlformats.org/spreadsheetml/2006/main" count="183" uniqueCount="153">
  <si>
    <t>Исходные данные</t>
  </si>
  <si>
    <t>Учебные исходные данные. Не бланк ЛСР/ССР. Проверка оснований: 05.10.2026.</t>
  </si>
  <si>
    <t>Параметр</t>
  </si>
  <si>
    <t>Значение / ввод</t>
  </si>
  <si>
    <t>Источник и статус</t>
  </si>
  <si>
    <t>Объект</t>
  </si>
  <si>
    <t>Административный корпус</t>
  </si>
  <si>
    <t>Учебный объект непроизводственного назначения</t>
  </si>
  <si>
    <t>Регион и ценовая зона</t>
  </si>
  <si>
    <t>заполнить</t>
  </si>
  <si>
    <t>Для регионального расчёта указать оба значения</t>
  </si>
  <si>
    <t>Ценовой период</t>
  </si>
  <si>
    <t>Все условные суммы примера приняты в одном периоде</t>
  </si>
  <si>
    <t>Режим НДС</t>
  </si>
  <si>
    <t>Вся база облагается</t>
  </si>
  <si>
    <t>Условие учебного задания; льгот и специального режима нет</t>
  </si>
  <si>
    <t>Дата проверки оснований</t>
  </si>
  <si>
    <t>2026-10-05</t>
  </si>
  <si>
    <t>Перед использованием проверить применимую редакцию</t>
  </si>
  <si>
    <t>Метод реального расчёта</t>
  </si>
  <si>
    <t>Книга иллюстрирует арифметику, не полный ресурсный расчёт</t>
  </si>
  <si>
    <t>Площадь стяжки, м²</t>
  </si>
  <si>
    <t>Учебная ВОР из брифа</t>
  </si>
  <si>
    <t>Измеритель нормы, м²</t>
  </si>
  <si>
    <t>ГЭСН 11-01-011-01, ФСНБ-2022, локальная БД</t>
  </si>
  <si>
    <t>ОЗП на измеритель, руб.</t>
  </si>
  <si>
    <t>Учебное число автора; не цена ГЭСН или ФГИС ЦС</t>
  </si>
  <si>
    <t>ЭМ на измеритель, руб.</t>
  </si>
  <si>
    <t>Учебное число автора; включает ЗПМ</t>
  </si>
  <si>
    <t>ЗПМ внутри ЭМ, руб.</t>
  </si>
  <si>
    <t>Учебное число автора; второй раз к ПЗ не прибавлять</t>
  </si>
  <si>
    <t>Материалы на измеритель, руб.</t>
  </si>
  <si>
    <t>Учебное число автора; весь принятый комплект, не неполная выгрузка ресурсов</t>
  </si>
  <si>
    <t>Норматив НР, доля</t>
  </si>
  <si>
    <t>ФСНБ-2020, «Полы», № 812/пр; проверить применимость и территорию</t>
  </si>
  <si>
    <t>Норматив СП, доля</t>
  </si>
  <si>
    <t>ФСНБ-2020, «Полы», № 774/пр; проверить применимость</t>
  </si>
  <si>
    <t>Другие локальные итоги, руб.</t>
  </si>
  <si>
    <t>Учебная сумма без оборудования, резерва и НДС</t>
  </si>
  <si>
    <t>Отдельное оборудование, руб.</t>
  </si>
  <si>
    <t>Учебная сумма; не включена повторно в локальные итоги</t>
  </si>
  <si>
    <t>Прочие затраты, руб.</t>
  </si>
  <si>
    <t>Учебная сумма обоснованных затрат, без резерва и НДС</t>
  </si>
  <si>
    <t>Резерв, доля</t>
  </si>
  <si>
    <t>Принят заказчиком для примера; № 421/пр, п. 179 в ред. № 42/пр</t>
  </si>
  <si>
    <t>НДС, доля</t>
  </si>
  <si>
    <t>ФНС № СД-4-3/11802@; основная ставка для реализации с 01.01.2026</t>
  </si>
  <si>
    <t>Полнота материалов</t>
  </si>
  <si>
    <t>проверено для примера</t>
  </si>
  <si>
    <t>Для реального расчёта подтвердить спецификацией и техчастью</t>
  </si>
  <si>
    <t>Единый ценовой период</t>
  </si>
  <si>
    <t>принят для примера</t>
  </si>
  <si>
    <t>Для реального расчёта сверить каждый источник</t>
  </si>
  <si>
    <t>Оборудование не задвоено</t>
  </si>
  <si>
    <t>подтверждено для примера</t>
  </si>
  <si>
    <t>Для реального расчёта сверить локальные итоги и спецификации</t>
  </si>
  <si>
    <t>Применимость НР/СП</t>
  </si>
  <si>
    <t>проверить для объекта</t>
  </si>
  <si>
    <t>Ставки снимка ФСНБ-2020 — только учебные параметры</t>
  </si>
  <si>
    <t>Основание резерва</t>
  </si>
  <si>
    <t>Для реального расчёта подтвердить категорию объекта и размер</t>
  </si>
  <si>
    <t>Облагаемые операции</t>
  </si>
  <si>
    <t>вся база в примере</t>
  </si>
  <si>
    <t>При необлагаемых суммах требуется отдельный расчёт базы</t>
  </si>
  <si>
    <t>Подготовил</t>
  </si>
  <si>
    <t>Учебный реквизит, не официальная подпись</t>
  </si>
  <si>
    <t>Проверил</t>
  </si>
  <si>
    <t>Дата проверки расчёта</t>
  </si>
  <si>
    <t>Учебный реквизит</t>
  </si>
  <si>
    <t>Редактируйте жёлтые ячейки B5:B32. Формулы на остальных листах обновляются при пересчёте Excel.</t>
  </si>
  <si>
    <t>Сохранённые результаты формул относятся к исходному примеру. После замены исходных данных пересчитайте книгу.</t>
  </si>
  <si>
    <t>НДС: письмо ФНС России № СД-4-3/11802@</t>
  </si>
  <si>
    <t>Резерв: изменения № 42/пр к Методике № 421/пр</t>
  </si>
  <si>
    <t>Строка работ</t>
  </si>
  <si>
    <t>№</t>
  </si>
  <si>
    <t>Строка ВОР</t>
  </si>
  <si>
    <t>База</t>
  </si>
  <si>
    <t>Шифр</t>
  </si>
  <si>
    <t>Наименование нормы</t>
  </si>
  <si>
    <t>Физическая ед.</t>
  </si>
  <si>
    <t>Объём</t>
  </si>
  <si>
    <t>Измеритель, м²</t>
  </si>
  <si>
    <t>Множитель</t>
  </si>
  <si>
    <t>ОЗП, руб.</t>
  </si>
  <si>
    <t>ЭМ, руб.</t>
  </si>
  <si>
    <t>ЗПМ в том числе, руб.</t>
  </si>
  <si>
    <t>МАТ, руб.</t>
  </si>
  <si>
    <t>ПЗ, руб.</t>
  </si>
  <si>
    <t>ФОТ, руб.</t>
  </si>
  <si>
    <t>НР, %</t>
  </si>
  <si>
    <t>НР, руб.</t>
  </si>
  <si>
    <t>СП, %</t>
  </si>
  <si>
    <t>СП, руб.</t>
  </si>
  <si>
    <t>Итог, руб.</t>
  </si>
  <si>
    <t>Устройство цементной стяжки толщиной 20 мм</t>
  </si>
  <si>
    <t>ГЭСН ФСНБ-2022</t>
  </si>
  <si>
    <t>11-01-011-01</t>
  </si>
  <si>
    <t>Устройство стяжек: цементных толщиной 20 мм</t>
  </si>
  <si>
    <t>м²</t>
  </si>
  <si>
    <t>Денежные исходные данные заданы автором на 100 м², а не извлечены из ГЭСН. Материалы приняты полным учебным комплектом.</t>
  </si>
  <si>
    <t>ЗПМ — внутри ЭМ. ПЗ = ОЗП + ЭМ + МАТ. ФОТ = ОЗП + ЗПМ. НР/СП — учебные ставки снимка ФСНБ-2020.</t>
  </si>
  <si>
    <t>Итог объекта</t>
  </si>
  <si>
    <t>Показатель</t>
  </si>
  <si>
    <t>Сумма / ставка</t>
  </si>
  <si>
    <t>База и условие</t>
  </si>
  <si>
    <t>Стоимость показанного расчёта, руб.</t>
  </si>
  <si>
    <t>ПЗ + НР + СП по одной работе</t>
  </si>
  <si>
    <t>Без оборудования, резерва и НДС</t>
  </si>
  <si>
    <t>Оборудование, руб.</t>
  </si>
  <si>
    <t>Отдельно, не повторяет локальные итоги</t>
  </si>
  <si>
    <t>Обоснованные затраты учебного объекта</t>
  </si>
  <si>
    <t>Условный итог глав 1–12, руб.</t>
  </si>
  <si>
    <t>Работы + оборудование + прочие затраты</t>
  </si>
  <si>
    <t>Принятый размер для учебного объекта</t>
  </si>
  <si>
    <t>Резерв, руб.</t>
  </si>
  <si>
    <t>Начислен на итог глав 1–12</t>
  </si>
  <si>
    <t>До НДС / облагаемая база примера, руб.</t>
  </si>
  <si>
    <t>Весь итог облагается; при исключениях базу рассчитывают отдельно</t>
  </si>
  <si>
    <t>Основная ставка для реализации с 01.01.2026</t>
  </si>
  <si>
    <t>НДС, руб.</t>
  </si>
  <si>
    <t>Облагаемая база с учётом резерва</t>
  </si>
  <si>
    <t>Итог объекта, руб.</t>
  </si>
  <si>
    <t>Рублёвый итог без промежуточного перевода в тысячи</t>
  </si>
  <si>
    <t>Представление итога, тыс. руб.</t>
  </si>
  <si>
    <t>Округление в конце; не заменяет рублёвый итог</t>
  </si>
  <si>
    <t>Назначение локального, объектного и сводного расчёта: «Виды смет»</t>
  </si>
  <si>
    <t>Это агрегированный учебный итог, не форма ССР по 12 главам. Цена строительства и цена договора сопоставляются отдельно.</t>
  </si>
  <si>
    <t>Проверка</t>
  </si>
  <si>
    <t>Контроль</t>
  </si>
  <si>
    <t>Результат / диагностика</t>
  </si>
  <si>
    <t>Что означает</t>
  </si>
  <si>
    <t>ПЗ = ОЗП + ЭМ + МАТ</t>
  </si>
  <si>
    <t>Должен быть ноль; ЗПМ второй раз не прибавляется</t>
  </si>
  <si>
    <t>ЗПМ не превышает ЭМ</t>
  </si>
  <si>
    <t>1 — условие выполнено, 0 — проверьте исходные данные</t>
  </si>
  <si>
    <t>ФОТ = ОЗП + ЗПМ</t>
  </si>
  <si>
    <t>Должен быть ноль</t>
  </si>
  <si>
    <t>Множитель — контроль исходного примера</t>
  </si>
  <si>
    <t>Ноль только при исходных данных; при изменении объёма отклонение ожидаемо</t>
  </si>
  <si>
    <t>Локальный итог — отклонение от брифа, руб.</t>
  </si>
  <si>
    <t>Контроль исходного примера из calculation.json</t>
  </si>
  <si>
    <t>Общий итог — отклонение от брифа, руб.</t>
  </si>
  <si>
    <t>Ошибка: НР + СП от ПЗ, руб.</t>
  </si>
  <si>
    <t>Заведомо неверная база, показана для диагностики</t>
  </si>
  <si>
    <t>Завышение НР + СП до резерва/НДС, руб.</t>
  </si>
  <si>
    <t>Ошибка от ПЗ вместо ФОТ; не включает последующие начисления</t>
  </si>
  <si>
    <t>Контроль старой ставки НДС 20%, руб.</t>
  </si>
  <si>
    <t>Сравнение из брифа; не ставка расчёта для реализации 2026</t>
  </si>
  <si>
    <t>Недоначисление при ставке 20%, руб.</t>
  </si>
  <si>
    <t>Разница с НДС 22% в исходных условиях</t>
  </si>
  <si>
    <t>Требует проверки специалистом; арифметика не подтверждает обоснование.</t>
  </si>
  <si>
    <t>Налоговая база</t>
  </si>
  <si>
    <t>Дата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</si>
</sst>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12" x14ac:knownFonts="1">
    <font>
      <color theme="1"/>
      <family val="2"/>
      <scheme val="minor"/>
      <sz val="11"/>
      <name val="Calibri"/>
    </font>
    <font>
      <b/>
      <color rgb="FFFFFFFF"/>
      <sz val="15"/>
      <name val="Arial"/>
    </font>
    <font>
      <color rgb="FF493126"/>
      <sz val="11"/>
      <name val="Arial"/>
    </font>
    <font>
      <b/>
      <color rgb="FFFFFFFF"/>
      <sz val="10"/>
      <name val="Arial"/>
    </font>
    <font>
      <color rgb="FF1547AA"/>
      <sz val="11"/>
      <name val="Arial"/>
    </font>
    <font>
      <color rgb="FF493126"/>
      <sz val="10"/>
      <name val="Arial"/>
    </font>
    <font>
      <color rgb="FF167047"/>
      <sz val="10"/>
      <name val="Arial"/>
    </font>
    <font>
      <color rgb="FF202020"/>
      <sz val="10"/>
      <name val="Arial"/>
    </font>
    <font>
      <color rgb="FF167047"/>
      <sz val="11"/>
      <name val="Arial"/>
    </font>
    <font>
      <b/>
      <color rgb="FF493126"/>
      <sz val="11"/>
      <name val="Arial"/>
    </font>
    <font>
      <b/>
      <color rgb="FF202020"/>
      <sz val="11"/>
      <name val="Arial"/>
    </font>
    <font>
      <color rgb="FF202020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493126"/>
      </patternFill>
    </fill>
    <fill>
      <patternFill patternType="solid">
        <fgColor rgb="FFFFF2CB"/>
      </patternFill>
    </fill>
    <fill>
      <patternFill patternType="solid">
        <fgColor rgb="FFF0EBE6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D6D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 wrapText="1"/>
    </xf>
    <xf numFmtId="9" fontId="4" fillId="3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 wrapText="1"/>
    </xf>
    <xf numFmtId="9" fontId="6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4" fontId="10" fillId="4" borderId="1" xfId="0" applyNumberFormat="1" applyFont="1" applyFill="1" applyBorder="1" applyAlignment="1">
      <alignment vertical="center" wrapText="1"/>
    </xf>
    <xf numFmtId="9" fontId="8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vertical="center" wrapText="1"/>
    </xf>
    <xf numFmtId="1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1">
    <cellStyle name="Normal" xfId="0" builtinId="0"/>
  </cellStyles>
  <dxfs count="2">
    <dxf>
      <fill>
        <patternFill patternType="solid">
          <fgColor rgb="FFFFCCCC"/>
        </patternFill>
      </fill>
    </dxf>
    <dxf>
      <fill>
        <patternFill patternType="solid">
          <fgColor rgb="FFFF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alog.gov.ru/rn77/about_fts/about_nalog/16594097/" TargetMode="External"/><Relationship Id="rId2" Type="http://schemas.openxmlformats.org/officeDocument/2006/relationships/hyperlink" Target="http://publication.pravo.gov.ru/document/0001202602030008" TargetMode="External"/><Relationship Id="rId3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guides/vidy-smet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39" customWidth="1"/>
    <col min="3" max="3" width="88" customWidth="1"/>
  </cols>
  <sheetData>
    <row r="1" ht="29" customHeight="1" spans="1:3" x14ac:dyDescent="0.25">
      <c r="A1" s="1" t="s">
        <v>0</v>
      </c>
      <c r="B1" s="1"/>
      <c r="C1" s="1"/>
    </row>
    <row r="2" ht="30" customHeight="1" spans="1:3" x14ac:dyDescent="0.25">
      <c r="A2" s="2" t="s">
        <v>1</v>
      </c>
      <c r="B2" s="2"/>
      <c r="C2" s="2"/>
    </row>
    <row r="4" ht="36" customHeight="1" spans="1:3" x14ac:dyDescent="0.25">
      <c r="A4" s="3" t="s">
        <v>2</v>
      </c>
      <c r="B4" s="3" t="s">
        <v>3</v>
      </c>
      <c r="C4" s="3" t="s">
        <v>4</v>
      </c>
    </row>
    <row r="5" ht="36" customHeight="1" spans="1:3" x14ac:dyDescent="0.25">
      <c r="A5" s="2" t="s">
        <v>5</v>
      </c>
      <c r="B5" s="4" t="s">
        <v>6</v>
      </c>
      <c r="C5" s="2" t="s">
        <v>7</v>
      </c>
    </row>
    <row r="6" ht="36" customHeight="1" spans="1:3" x14ac:dyDescent="0.25">
      <c r="A6" s="2" t="s">
        <v>8</v>
      </c>
      <c r="B6" s="4" t="s">
        <v>9</v>
      </c>
      <c r="C6" s="2" t="s">
        <v>10</v>
      </c>
    </row>
    <row r="7" ht="36" customHeight="1" spans="1:3" x14ac:dyDescent="0.25">
      <c r="A7" s="2" t="s">
        <v>11</v>
      </c>
      <c r="B7" s="4" t="s">
        <v>9</v>
      </c>
      <c r="C7" s="2" t="s">
        <v>12</v>
      </c>
    </row>
    <row r="8" ht="36" customHeight="1" spans="1:3" x14ac:dyDescent="0.25">
      <c r="A8" s="2" t="s">
        <v>13</v>
      </c>
      <c r="B8" s="4" t="s">
        <v>14</v>
      </c>
      <c r="C8" s="2" t="s">
        <v>15</v>
      </c>
    </row>
    <row r="9" ht="36" customHeight="1" spans="1:3" x14ac:dyDescent="0.25">
      <c r="A9" s="2" t="s">
        <v>16</v>
      </c>
      <c r="B9" s="4" t="s">
        <v>17</v>
      </c>
      <c r="C9" s="2" t="s">
        <v>18</v>
      </c>
    </row>
    <row r="10" ht="36" customHeight="1" spans="1:3" x14ac:dyDescent="0.25">
      <c r="A10" s="2" t="s">
        <v>19</v>
      </c>
      <c r="B10" s="4" t="s">
        <v>9</v>
      </c>
      <c r="C10" s="2" t="s">
        <v>20</v>
      </c>
    </row>
    <row r="11" ht="36" customHeight="1" spans="1:3" x14ac:dyDescent="0.25">
      <c r="A11" s="2" t="s">
        <v>21</v>
      </c>
      <c r="B11" s="5">
        <v>200</v>
      </c>
      <c r="C11" s="2" t="s">
        <v>22</v>
      </c>
    </row>
    <row r="12" ht="36" customHeight="1" spans="1:3" x14ac:dyDescent="0.25">
      <c r="A12" s="2" t="s">
        <v>23</v>
      </c>
      <c r="B12" s="5">
        <v>100</v>
      </c>
      <c r="C12" s="2" t="s">
        <v>24</v>
      </c>
    </row>
    <row r="13" ht="36" customHeight="1" spans="1:3" x14ac:dyDescent="0.25">
      <c r="A13" s="2" t="s">
        <v>25</v>
      </c>
      <c r="B13" s="5">
        <v>20000</v>
      </c>
      <c r="C13" s="2" t="s">
        <v>26</v>
      </c>
    </row>
    <row r="14" ht="36" customHeight="1" spans="1:3" x14ac:dyDescent="0.25">
      <c r="A14" s="2" t="s">
        <v>27</v>
      </c>
      <c r="B14" s="5">
        <v>5000</v>
      </c>
      <c r="C14" s="2" t="s">
        <v>28</v>
      </c>
    </row>
    <row r="15" ht="36" customHeight="1" spans="1:3" x14ac:dyDescent="0.25">
      <c r="A15" s="2" t="s">
        <v>29</v>
      </c>
      <c r="B15" s="5">
        <v>1000</v>
      </c>
      <c r="C15" s="2" t="s">
        <v>30</v>
      </c>
    </row>
    <row r="16" ht="36" customHeight="1" spans="1:3" x14ac:dyDescent="0.25">
      <c r="A16" s="2" t="s">
        <v>31</v>
      </c>
      <c r="B16" s="5">
        <v>30000</v>
      </c>
      <c r="C16" s="2" t="s">
        <v>32</v>
      </c>
    </row>
    <row r="17" ht="36" customHeight="1" spans="1:3" x14ac:dyDescent="0.25">
      <c r="A17" s="2" t="s">
        <v>33</v>
      </c>
      <c r="B17" s="6">
        <v>1.12</v>
      </c>
      <c r="C17" s="2" t="s">
        <v>34</v>
      </c>
    </row>
    <row r="18" ht="36" customHeight="1" spans="1:3" x14ac:dyDescent="0.25">
      <c r="A18" s="2" t="s">
        <v>35</v>
      </c>
      <c r="B18" s="6">
        <v>0.65</v>
      </c>
      <c r="C18" s="2" t="s">
        <v>36</v>
      </c>
    </row>
    <row r="19" ht="36" customHeight="1" spans="1:3" x14ac:dyDescent="0.25">
      <c r="A19" s="2" t="s">
        <v>37</v>
      </c>
      <c r="B19" s="5">
        <v>800000</v>
      </c>
      <c r="C19" s="2" t="s">
        <v>38</v>
      </c>
    </row>
    <row r="20" ht="36" customHeight="1" spans="1:3" x14ac:dyDescent="0.25">
      <c r="A20" s="2" t="s">
        <v>39</v>
      </c>
      <c r="B20" s="5">
        <v>150000</v>
      </c>
      <c r="C20" s="2" t="s">
        <v>40</v>
      </c>
    </row>
    <row r="21" ht="36" customHeight="1" spans="1:3" x14ac:dyDescent="0.25">
      <c r="A21" s="2" t="s">
        <v>41</v>
      </c>
      <c r="B21" s="5">
        <v>50000</v>
      </c>
      <c r="C21" s="2" t="s">
        <v>42</v>
      </c>
    </row>
    <row r="22" ht="36" customHeight="1" spans="1:3" x14ac:dyDescent="0.25">
      <c r="A22" s="2" t="s">
        <v>43</v>
      </c>
      <c r="B22" s="6">
        <v>0.02</v>
      </c>
      <c r="C22" s="2" t="s">
        <v>44</v>
      </c>
    </row>
    <row r="23" ht="36" customHeight="1" spans="1:3" x14ac:dyDescent="0.25">
      <c r="A23" s="2" t="s">
        <v>45</v>
      </c>
      <c r="B23" s="6">
        <v>0.22</v>
      </c>
      <c r="C23" s="2" t="s">
        <v>46</v>
      </c>
    </row>
    <row r="24" ht="36" customHeight="1" spans="1:3" x14ac:dyDescent="0.25">
      <c r="A24" s="2" t="s">
        <v>47</v>
      </c>
      <c r="B24" s="4" t="s">
        <v>48</v>
      </c>
      <c r="C24" s="2" t="s">
        <v>49</v>
      </c>
    </row>
    <row r="25" ht="36" customHeight="1" spans="1:3" x14ac:dyDescent="0.25">
      <c r="A25" s="2" t="s">
        <v>50</v>
      </c>
      <c r="B25" s="4" t="s">
        <v>51</v>
      </c>
      <c r="C25" s="2" t="s">
        <v>52</v>
      </c>
    </row>
    <row r="26" ht="36" customHeight="1" spans="1:3" x14ac:dyDescent="0.25">
      <c r="A26" s="2" t="s">
        <v>53</v>
      </c>
      <c r="B26" s="4" t="s">
        <v>54</v>
      </c>
      <c r="C26" s="2" t="s">
        <v>55</v>
      </c>
    </row>
    <row r="27" ht="36" customHeight="1" spans="1:3" x14ac:dyDescent="0.25">
      <c r="A27" s="2" t="s">
        <v>56</v>
      </c>
      <c r="B27" s="4" t="s">
        <v>57</v>
      </c>
      <c r="C27" s="2" t="s">
        <v>58</v>
      </c>
    </row>
    <row r="28" ht="36" customHeight="1" spans="1:3" x14ac:dyDescent="0.25">
      <c r="A28" s="2" t="s">
        <v>59</v>
      </c>
      <c r="B28" s="4" t="s">
        <v>51</v>
      </c>
      <c r="C28" s="2" t="s">
        <v>60</v>
      </c>
    </row>
    <row r="29" ht="36" customHeight="1" spans="1:3" x14ac:dyDescent="0.25">
      <c r="A29" s="2" t="s">
        <v>61</v>
      </c>
      <c r="B29" s="4" t="s">
        <v>62</v>
      </c>
      <c r="C29" s="2" t="s">
        <v>63</v>
      </c>
    </row>
    <row r="30" ht="36" customHeight="1" spans="1:3" x14ac:dyDescent="0.25">
      <c r="A30" s="2" t="s">
        <v>64</v>
      </c>
      <c r="B30" s="4" t="s">
        <v>9</v>
      </c>
      <c r="C30" s="2" t="s">
        <v>65</v>
      </c>
    </row>
    <row r="31" ht="36" customHeight="1" spans="1:3" x14ac:dyDescent="0.25">
      <c r="A31" s="2" t="s">
        <v>66</v>
      </c>
      <c r="B31" s="4" t="s">
        <v>9</v>
      </c>
      <c r="C31" s="2" t="s">
        <v>65</v>
      </c>
    </row>
    <row r="32" ht="36" customHeight="1" spans="1:3" x14ac:dyDescent="0.25">
      <c r="A32" s="2" t="s">
        <v>67</v>
      </c>
      <c r="B32" s="4" t="s">
        <v>9</v>
      </c>
      <c r="C32" s="2" t="s">
        <v>68</v>
      </c>
    </row>
    <row r="34" ht="30" customHeight="1" spans="1:3" x14ac:dyDescent="0.25">
      <c r="A34" s="2" t="s">
        <v>69</v>
      </c>
      <c r="B34" s="2"/>
      <c r="C34" s="2"/>
    </row>
    <row r="35" spans="1:3" x14ac:dyDescent="0.25">
      <c r="A35" s="2" t="s">
        <v>70</v>
      </c>
      <c r="B35" s="2"/>
      <c r="C35" s="2"/>
    </row>
    <row r="36" spans="1:3" x14ac:dyDescent="0.25">
      <c r="A36" s="2" t="s">
        <v>71</v>
      </c>
      <c r="B36" s="2"/>
      <c r="C36" s="2"/>
    </row>
    <row r="37" spans="1:3" x14ac:dyDescent="0.25">
      <c r="A37" s="2" t="s">
        <v>72</v>
      </c>
      <c r="B37" s="2"/>
      <c r="C37" s="2"/>
    </row>
  </sheetData>
  <mergeCells count="6">
    <mergeCell ref="A1:C1"/>
    <mergeCell ref="A2:C2"/>
    <mergeCell ref="A34:C34"/>
    <mergeCell ref="A35:C35"/>
    <mergeCell ref="A36:C36"/>
    <mergeCell ref="A37:C37"/>
  </mergeCells>
  <conditionalFormatting sqref="B15">
    <cfRule type="expression" dxfId="0" priority="1">
      <formula>B15&gt;B14</formula>
    </cfRule>
  </conditionalFormatting>
  <dataValidations count="4">
    <dataValidation type="decimal" operator="greaterThanOrEqual" showErrorMessage="1" errorTitle="Проверьте число" error="Значение должно быть неотрицательным." sqref="B11">
      <formula1>0</formula1>
    </dataValidation>
    <dataValidation type="decimal" operator="greaterThan" showErrorMessage="1" errorTitle="Проверьте число" error="Измеритель должен быть больше нуля." sqref="B12">
      <formula1>0</formula1>
    </dataValidation>
    <dataValidation type="decimal" operator="greaterThanOrEqual" showErrorMessage="1" errorTitle="Проверьте число" error="Значение должно быть неотрицательным." sqref="B13:B21">
      <formula1>0</formula1>
    </dataValidation>
    <dataValidation type="decimal" showErrorMessage="1" errorTitle="Проверьте число" error="Значение должно быть неотрицательным." sqref="B22:B23">
      <formula1>0</formula1>
      <formula2>1</formula2>
    </dataValidation>
  </dataValidations>
  <hyperlinks>
    <hyperlink ref="A36" r:id="rId1"/>
    <hyperlink ref="A37" r:id="rId2"/>
  </hyperlinks>
  <pageMargins left="0.3" right="0.3" top="0.4" bottom="0.4" header="0.2" footer="0.2"/>
  <pageSetup paperSize="9" orientation="landscape" horizontalDpi="4294967295" verticalDpi="4294967295" scale="100" fitToWidth="1" fitToHeight="1"/>
  <headerFooter>
    <oddFooter>Сметрикс · учебный расчёт &amp;RСтраница &amp;P из &amp;N</oddFooter>
  </headerFooter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0" customWidth="1"/>
    <col min="3" max="3" width="14" customWidth="1"/>
    <col min="4" max="4" width="17" customWidth="1"/>
    <col min="5" max="5" width="28" customWidth="1"/>
    <col min="6" max="6" width="10" customWidth="1"/>
    <col min="7" max="7" width="11" customWidth="1"/>
    <col min="8" max="8" width="12" customWidth="1"/>
    <col min="9" max="9" width="11" customWidth="1"/>
    <col min="10" max="11" width="13" customWidth="1"/>
    <col min="12" max="12" width="14" customWidth="1"/>
    <col min="13" max="15" width="13" customWidth="1"/>
    <col min="17" max="17" width="13" customWidth="1"/>
    <col min="19" max="19" width="13" customWidth="1"/>
    <col min="20" max="20" width="15" customWidth="1"/>
  </cols>
  <sheetData>
    <row r="1" ht="29" customHeight="1" spans="1:20" x14ac:dyDescent="0.25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0" customHeight="1" spans="1:20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4" ht="36" customHeight="1" spans="1:20" x14ac:dyDescent="0.25">
      <c r="A4" s="3" t="s">
        <v>74</v>
      </c>
      <c r="B4" s="3" t="s">
        <v>75</v>
      </c>
      <c r="C4" s="3" t="s">
        <v>76</v>
      </c>
      <c r="D4" s="3" t="s">
        <v>77</v>
      </c>
      <c r="E4" s="3" t="s">
        <v>78</v>
      </c>
      <c r="F4" s="3" t="s">
        <v>79</v>
      </c>
      <c r="G4" s="3" t="s">
        <v>80</v>
      </c>
      <c r="H4" s="3" t="s">
        <v>81</v>
      </c>
      <c r="I4" s="3" t="s">
        <v>82</v>
      </c>
      <c r="J4" s="3" t="s">
        <v>83</v>
      </c>
      <c r="K4" s="3" t="s">
        <v>84</v>
      </c>
      <c r="L4" s="3" t="s">
        <v>85</v>
      </c>
      <c r="M4" s="3" t="s">
        <v>86</v>
      </c>
      <c r="N4" s="3" t="s">
        <v>87</v>
      </c>
      <c r="O4" s="3" t="s">
        <v>88</v>
      </c>
      <c r="P4" s="3" t="s">
        <v>89</v>
      </c>
      <c r="Q4" s="3" t="s">
        <v>90</v>
      </c>
      <c r="R4" s="3" t="s">
        <v>91</v>
      </c>
      <c r="S4" s="3" t="s">
        <v>92</v>
      </c>
      <c r="T4" s="3" t="s">
        <v>93</v>
      </c>
    </row>
    <row r="5" ht="82" customHeight="1" spans="1:20" x14ac:dyDescent="0.25">
      <c r="A5" s="7">
        <v>1</v>
      </c>
      <c r="B5" s="7" t="s">
        <v>94</v>
      </c>
      <c r="C5" s="7" t="s">
        <v>95</v>
      </c>
      <c r="D5" s="7" t="s">
        <v>96</v>
      </c>
      <c r="E5" s="7" t="s">
        <v>97</v>
      </c>
      <c r="F5" s="7" t="s">
        <v>98</v>
      </c>
      <c r="G5" s="8">
        <f>'Исходные данные'!B11</f>
        <v>200</v>
      </c>
      <c r="H5" s="8">
        <f>'Исходные данные'!B12</f>
        <v>100</v>
      </c>
      <c r="I5" s="9">
        <f>G5/H5</f>
        <v>2</v>
      </c>
      <c r="J5" s="10">
        <f>ROUND('Исходные данные'!B13*I5,2)</f>
        <v>40000</v>
      </c>
      <c r="K5" s="10">
        <f>ROUND('Исходные данные'!B14*I5,2)</f>
        <v>10000</v>
      </c>
      <c r="L5" s="10">
        <f>ROUND('Исходные данные'!B15*I5,2)</f>
        <v>2000</v>
      </c>
      <c r="M5" s="10">
        <f>ROUND('Исходные данные'!B16*I5,2)</f>
        <v>60000</v>
      </c>
      <c r="N5" s="11">
        <f>ROUND(SUM(J5:K5,M5),2)</f>
        <v>110000</v>
      </c>
      <c r="O5" s="11">
        <f>ROUND(J5+L5,2)</f>
        <v>42000</v>
      </c>
      <c r="P5" s="12">
        <f>'Исходные данные'!B17</f>
        <v>1.12</v>
      </c>
      <c r="Q5" s="11">
        <f>ROUND(O5*P5,2)</f>
        <v>47040</v>
      </c>
      <c r="R5" s="12">
        <f>'Исходные данные'!B18</f>
        <v>0.65</v>
      </c>
      <c r="S5" s="11">
        <f>ROUND(O5*R5,2)</f>
        <v>27300</v>
      </c>
      <c r="T5" s="11">
        <f>ROUND(SUM(N5,Q5,S5),2)</f>
        <v>184340</v>
      </c>
    </row>
    <row r="7" ht="36" customHeight="1" spans="1:20" x14ac:dyDescent="0.25">
      <c r="A7" s="7" t="s">
        <v>99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ht="36" customHeight="1" spans="1:20" x14ac:dyDescent="0.25">
      <c r="A8" s="7" t="s">
        <v>100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</sheetData>
  <mergeCells count="4">
    <mergeCell ref="A1:T1"/>
    <mergeCell ref="A2:T2"/>
    <mergeCell ref="A7:T7"/>
    <mergeCell ref="A8:T8"/>
  </mergeCells>
  <conditionalFormatting sqref="L5">
    <cfRule type="expression" dxfId="1" priority="1">
      <formula>L5&gt;K5</formula>
    </cfRule>
  </conditionalFormatting>
  <pageMargins left="0.3" right="0.3" top="0.4" bottom="0.4" header="0.2" footer="0.2"/>
  <pageSetup paperSize="8" orientation="landscape" horizontalDpi="4294967295" verticalDpi="4294967295" scale="100" fitToWidth="1" fitToHeight="1"/>
  <headerFooter>
    <oddFooter>Сметрикс · учебный расчёт 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3" customWidth="1"/>
    <col min="3" max="3" width="83" customWidth="1"/>
  </cols>
  <sheetData>
    <row r="1" ht="29" customHeight="1" spans="1:3" x14ac:dyDescent="0.25">
      <c r="A1" s="1" t="s">
        <v>101</v>
      </c>
      <c r="B1" s="1"/>
      <c r="C1" s="1"/>
    </row>
    <row r="2" ht="30" customHeight="1" spans="1:3" x14ac:dyDescent="0.25">
      <c r="A2" s="2" t="s">
        <v>1</v>
      </c>
      <c r="B2" s="2"/>
      <c r="C2" s="2"/>
    </row>
    <row r="4" ht="36" customHeight="1" spans="1:3" x14ac:dyDescent="0.25">
      <c r="A4" s="3" t="s">
        <v>102</v>
      </c>
      <c r="B4" s="3" t="s">
        <v>103</v>
      </c>
      <c r="C4" s="3" t="s">
        <v>104</v>
      </c>
    </row>
    <row r="5" ht="34" customHeight="1" spans="1:3" x14ac:dyDescent="0.25">
      <c r="A5" s="2" t="s">
        <v>105</v>
      </c>
      <c r="B5" s="13">
        <f>'Строка работ'!T5</f>
        <v>184340</v>
      </c>
      <c r="C5" s="2" t="s">
        <v>106</v>
      </c>
    </row>
    <row r="6" ht="34" customHeight="1" spans="1:3" x14ac:dyDescent="0.25">
      <c r="A6" s="2" t="s">
        <v>37</v>
      </c>
      <c r="B6" s="13">
        <f>'Исходные данные'!B19</f>
        <v>800000</v>
      </c>
      <c r="C6" s="2" t="s">
        <v>107</v>
      </c>
    </row>
    <row r="7" ht="34" customHeight="1" spans="1:3" x14ac:dyDescent="0.25">
      <c r="A7" s="2" t="s">
        <v>108</v>
      </c>
      <c r="B7" s="13">
        <f>'Исходные данные'!B20</f>
        <v>150000</v>
      </c>
      <c r="C7" s="2" t="s">
        <v>109</v>
      </c>
    </row>
    <row r="8" ht="34" customHeight="1" spans="1:3" x14ac:dyDescent="0.25">
      <c r="A8" s="2" t="s">
        <v>41</v>
      </c>
      <c r="B8" s="13">
        <f>'Исходные данные'!B21</f>
        <v>50000</v>
      </c>
      <c r="C8" s="2" t="s">
        <v>110</v>
      </c>
    </row>
    <row r="9" ht="34" customHeight="1" spans="1:3" x14ac:dyDescent="0.25">
      <c r="A9" s="14" t="s">
        <v>111</v>
      </c>
      <c r="B9" s="15">
        <f>ROUND(SUM(B5:B8),2)</f>
        <v>1184340</v>
      </c>
      <c r="C9" s="14" t="s">
        <v>112</v>
      </c>
    </row>
    <row r="10" ht="34" customHeight="1" spans="1:3" x14ac:dyDescent="0.25">
      <c r="A10" s="2" t="s">
        <v>43</v>
      </c>
      <c r="B10" s="16">
        <f>'Исходные данные'!B22</f>
        <v>0.02</v>
      </c>
      <c r="C10" s="2" t="s">
        <v>113</v>
      </c>
    </row>
    <row r="11" ht="34" customHeight="1" spans="1:3" x14ac:dyDescent="0.25">
      <c r="A11" s="2" t="s">
        <v>114</v>
      </c>
      <c r="B11" s="17">
        <f>ROUND(B9*B10,2)</f>
        <v>23686.8</v>
      </c>
      <c r="C11" s="2" t="s">
        <v>115</v>
      </c>
    </row>
    <row r="12" ht="34" customHeight="1" spans="1:3" x14ac:dyDescent="0.25">
      <c r="A12" s="2" t="s">
        <v>116</v>
      </c>
      <c r="B12" s="17">
        <f>ROUND(B9+B11,2)</f>
        <v>1208026.8</v>
      </c>
      <c r="C12" s="2" t="s">
        <v>117</v>
      </c>
    </row>
    <row r="13" ht="34" customHeight="1" spans="1:3" x14ac:dyDescent="0.25">
      <c r="A13" s="2" t="s">
        <v>45</v>
      </c>
      <c r="B13" s="16">
        <f>'Исходные данные'!B23</f>
        <v>0.22</v>
      </c>
      <c r="C13" s="2" t="s">
        <v>118</v>
      </c>
    </row>
    <row r="14" ht="34" customHeight="1" spans="1:3" x14ac:dyDescent="0.25">
      <c r="A14" s="2" t="s">
        <v>119</v>
      </c>
      <c r="B14" s="17">
        <f>ROUND(B12*B13,2)</f>
        <v>265765.9</v>
      </c>
      <c r="C14" s="2" t="s">
        <v>120</v>
      </c>
    </row>
    <row r="15" ht="34" customHeight="1" spans="1:3" x14ac:dyDescent="0.25">
      <c r="A15" s="14" t="s">
        <v>121</v>
      </c>
      <c r="B15" s="15">
        <f>ROUND(B12+B14,2)</f>
        <v>1473792.7</v>
      </c>
      <c r="C15" s="14" t="s">
        <v>122</v>
      </c>
    </row>
    <row r="16" ht="34" customHeight="1" spans="1:3" x14ac:dyDescent="0.25">
      <c r="A16" s="2" t="s">
        <v>123</v>
      </c>
      <c r="B16" s="17">
        <f>ROUND(B15/1000,2)</f>
        <v>1473.79</v>
      </c>
      <c r="C16" s="2" t="s">
        <v>124</v>
      </c>
    </row>
    <row r="18" spans="1:3" x14ac:dyDescent="0.25">
      <c r="A18" s="2" t="s">
        <v>125</v>
      </c>
      <c r="B18" s="2"/>
      <c r="C18" s="2"/>
    </row>
    <row r="19" ht="36" customHeight="1" spans="1:3" x14ac:dyDescent="0.25">
      <c r="A19" s="2" t="s">
        <v>126</v>
      </c>
      <c r="B19" s="2"/>
      <c r="C19" s="2"/>
    </row>
  </sheetData>
  <mergeCells count="4">
    <mergeCell ref="A1:C1"/>
    <mergeCell ref="A2:C2"/>
    <mergeCell ref="A18:C18"/>
    <mergeCell ref="A19:C19"/>
  </mergeCells>
  <hyperlinks>
    <hyperlink ref="A18" r:id="rId1"/>
  </hyperlinks>
  <pageMargins left="0.3" right="0.3" top="0.4" bottom="0.4" header="0.2" footer="0.2"/>
  <pageSetup paperSize="9" orientation="landscape" horizontalDpi="4294967295" verticalDpi="4294967295" scale="100" fitToWidth="1" fitToHeight="1"/>
  <headerFooter>
    <oddFooter>Сметрикс · учебный расчёт 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1" customWidth="1"/>
    <col min="2" max="2" width="30" customWidth="1"/>
    <col min="3" max="3" width="76" customWidth="1"/>
  </cols>
  <sheetData>
    <row r="1" ht="29" customHeight="1" spans="1:3" x14ac:dyDescent="0.25">
      <c r="A1" s="1" t="s">
        <v>127</v>
      </c>
      <c r="B1" s="1"/>
      <c r="C1" s="1"/>
    </row>
    <row r="2" ht="30" customHeight="1" spans="1:3" x14ac:dyDescent="0.25">
      <c r="A2" s="2" t="s">
        <v>1</v>
      </c>
      <c r="B2" s="2"/>
      <c r="C2" s="2"/>
    </row>
    <row r="4" ht="36" customHeight="1" spans="1:3" x14ac:dyDescent="0.25">
      <c r="A4" s="3" t="s">
        <v>128</v>
      </c>
      <c r="B4" s="3" t="s">
        <v>129</v>
      </c>
      <c r="C4" s="3" t="s">
        <v>130</v>
      </c>
    </row>
    <row r="5" ht="34" customHeight="1" spans="1:3" x14ac:dyDescent="0.25">
      <c r="A5" s="2" t="s">
        <v>131</v>
      </c>
      <c r="B5" s="13">
        <f>ROUND('Строка работ'!N5-('Строка работ'!J5+'Строка работ'!K5+'Строка работ'!M5),2)</f>
        <v>0</v>
      </c>
      <c r="C5" s="2" t="s">
        <v>132</v>
      </c>
    </row>
    <row r="6" ht="34" customHeight="1" spans="1:3" x14ac:dyDescent="0.25">
      <c r="A6" s="2" t="s">
        <v>133</v>
      </c>
      <c r="B6" s="18">
        <f>IF('Строка работ'!L5&lt;='Строка работ'!K5,1,0)</f>
        <v>1</v>
      </c>
      <c r="C6" s="2" t="s">
        <v>134</v>
      </c>
    </row>
    <row r="7" ht="34" customHeight="1" spans="1:3" x14ac:dyDescent="0.25">
      <c r="A7" s="2" t="s">
        <v>135</v>
      </c>
      <c r="B7" s="13">
        <f>ROUND('Строка работ'!O5-('Строка работ'!J5+'Строка работ'!L5),2)</f>
        <v>0</v>
      </c>
      <c r="C7" s="2" t="s">
        <v>136</v>
      </c>
    </row>
    <row r="8" ht="34" customHeight="1" spans="1:3" x14ac:dyDescent="0.25">
      <c r="A8" s="2" t="s">
        <v>137</v>
      </c>
      <c r="B8" s="13">
        <f>'Строка работ'!I5-2</f>
        <v>0</v>
      </c>
      <c r="C8" s="2" t="s">
        <v>138</v>
      </c>
    </row>
    <row r="9" ht="34" customHeight="1" spans="1:3" x14ac:dyDescent="0.25">
      <c r="A9" s="2" t="s">
        <v>139</v>
      </c>
      <c r="B9" s="13">
        <f>ROUND('Строка работ'!T5-184340,2)</f>
        <v>0</v>
      </c>
      <c r="C9" s="2" t="s">
        <v>140</v>
      </c>
    </row>
    <row r="10" ht="34" customHeight="1" spans="1:3" x14ac:dyDescent="0.25">
      <c r="A10" s="2" t="s">
        <v>141</v>
      </c>
      <c r="B10" s="13">
        <f>ROUND('Итог объекта'!B15-1473792.70,2)</f>
        <v>0</v>
      </c>
      <c r="C10" s="2" t="s">
        <v>140</v>
      </c>
    </row>
    <row r="11" ht="34" customHeight="1" spans="1:3" x14ac:dyDescent="0.25">
      <c r="A11" s="2" t="s">
        <v>142</v>
      </c>
      <c r="B11" s="13">
        <f>ROUND('Строка работ'!N5*('Строка работ'!P5+'Строка работ'!R5),2)</f>
        <v>194700</v>
      </c>
      <c r="C11" s="2" t="s">
        <v>143</v>
      </c>
    </row>
    <row r="12" ht="34" customHeight="1" spans="1:3" x14ac:dyDescent="0.25">
      <c r="A12" s="2" t="s">
        <v>144</v>
      </c>
      <c r="B12" s="13">
        <f>ROUND(B11-('Строка работ'!Q5+'Строка работ'!S5),2)</f>
        <v>120360</v>
      </c>
      <c r="C12" s="2" t="s">
        <v>145</v>
      </c>
    </row>
    <row r="13" ht="34" customHeight="1" spans="1:3" x14ac:dyDescent="0.25">
      <c r="A13" s="2" t="s">
        <v>146</v>
      </c>
      <c r="B13" s="13">
        <f>ROUND('Итог объекта'!B12*0.20,2)</f>
        <v>241605.36</v>
      </c>
      <c r="C13" s="2" t="s">
        <v>147</v>
      </c>
    </row>
    <row r="14" ht="34" customHeight="1" spans="1:3" x14ac:dyDescent="0.25">
      <c r="A14" s="2" t="s">
        <v>148</v>
      </c>
      <c r="B14" s="13">
        <f>ROUND('Итог объекта'!B14-B13,2)</f>
        <v>24160.54</v>
      </c>
      <c r="C14" s="2" t="s">
        <v>149</v>
      </c>
    </row>
    <row r="16" ht="36" customHeight="1" spans="1:3" x14ac:dyDescent="0.25">
      <c r="A16" s="2" t="s">
        <v>47</v>
      </c>
      <c r="B16" s="19" t="str">
        <f>'Исходные данные'!B24</f>
        <v>проверено для примера</v>
      </c>
      <c r="C16" s="2" t="s">
        <v>150</v>
      </c>
    </row>
    <row r="17" ht="36" customHeight="1" spans="1:3" x14ac:dyDescent="0.25">
      <c r="A17" s="2" t="s">
        <v>50</v>
      </c>
      <c r="B17" s="19" t="str">
        <f>'Исходные данные'!B25</f>
        <v>принят для примера</v>
      </c>
      <c r="C17" s="2" t="s">
        <v>150</v>
      </c>
    </row>
    <row r="18" ht="36" customHeight="1" spans="1:3" x14ac:dyDescent="0.25">
      <c r="A18" s="2" t="s">
        <v>53</v>
      </c>
      <c r="B18" s="19" t="str">
        <f>'Исходные данные'!B26</f>
        <v>подтверждено для примера</v>
      </c>
      <c r="C18" s="2" t="s">
        <v>150</v>
      </c>
    </row>
    <row r="19" ht="36" customHeight="1" spans="1:3" x14ac:dyDescent="0.25">
      <c r="A19" s="2" t="s">
        <v>56</v>
      </c>
      <c r="B19" s="19" t="str">
        <f>'Исходные данные'!B27</f>
        <v>проверить для объекта</v>
      </c>
      <c r="C19" s="2" t="s">
        <v>150</v>
      </c>
    </row>
    <row r="20" ht="36" customHeight="1" spans="1:3" x14ac:dyDescent="0.25">
      <c r="A20" s="2" t="s">
        <v>59</v>
      </c>
      <c r="B20" s="19" t="str">
        <f>'Исходные данные'!B28</f>
        <v>принят для примера</v>
      </c>
      <c r="C20" s="2" t="s">
        <v>150</v>
      </c>
    </row>
    <row r="21" ht="36" customHeight="1" spans="1:3" x14ac:dyDescent="0.25">
      <c r="A21" s="2" t="s">
        <v>151</v>
      </c>
      <c r="B21" s="19" t="str">
        <f>'Исходные данные'!B29</f>
        <v>вся база в примере</v>
      </c>
      <c r="C21" s="2" t="s">
        <v>150</v>
      </c>
    </row>
    <row r="22" ht="36" customHeight="1" spans="1:3" x14ac:dyDescent="0.25">
      <c r="A22" s="2" t="s">
        <v>64</v>
      </c>
      <c r="B22" s="19" t="str">
        <f>'Исходные данные'!B30</f>
        <v>заполнить</v>
      </c>
      <c r="C22" s="2" t="s">
        <v>150</v>
      </c>
    </row>
    <row r="23" ht="36" customHeight="1" spans="1:3" x14ac:dyDescent="0.25">
      <c r="A23" s="2" t="s">
        <v>66</v>
      </c>
      <c r="B23" s="19" t="str">
        <f>'Исходные данные'!B31</f>
        <v>заполнить</v>
      </c>
      <c r="C23" s="2" t="s">
        <v>150</v>
      </c>
    </row>
    <row r="24" ht="36" customHeight="1" spans="1:3" x14ac:dyDescent="0.25">
      <c r="A24" s="2" t="s">
        <v>152</v>
      </c>
      <c r="B24" s="19" t="str">
        <f>'Исходные данные'!B32</f>
        <v>заполнить</v>
      </c>
      <c r="C24" s="2" t="s">
        <v>150</v>
      </c>
    </row>
  </sheetData>
  <mergeCells count="2">
    <mergeCell ref="A1:C1"/>
    <mergeCell ref="A2:C2"/>
  </mergeCells>
  <pageMargins left="0.3" right="0.3" top="0.4" bottom="0.4" header="0.2" footer="0.2"/>
  <pageSetup paperSize="9" orientation="landscape" horizontalDpi="4294967295" verticalDpi="4294967295" scale="100" fitToWidth="1" fitToHeight="1"/>
  <headerFooter>
    <oddFooter>Сметрикс · учебный расчёт &amp;RСтраница &amp;P из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Исходные данные</vt:lpstr>
      <vt:lpstr>Строка работ</vt:lpstr>
      <vt:lpstr>Итог объекта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>Учебный расчёт сметной стоимости строительства</dc:title>
  <dc:subject>Условные исходные данные; не официальная форма ЛСР или ССР</dc:subject>
  <dc:description/>
  <cp:keywords/>
  <cp:category/>
  <cp:lastModifiedBy>Unknown</cp:lastModifiedBy>
  <dcterms:created xsi:type="dcterms:W3CDTF">2026-10-05T13:19:27Z</dcterms:created>
  <dcterms:modified xsi:type="dcterms:W3CDTF">2026-10-05T13:19:27Z</dcterms:modified>
</cp:coreProperties>
</file>