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Расчёт" state="visible" r:id="rId6"/>
    <sheet sheetId="4" name="Проверка" state="visible" r:id="rId7"/>
  </sheets>
  <definedNames>
    <definedName name="_xlnm.Print_Area" localSheetId="0">'ВОР'!$A1:$J17</definedName>
    <definedName name="_xlnm.Print_Titles" localSheetId="0">'ВОР'!$9:$9</definedName>
    <definedName name="_xlnm.Print_Area" localSheetId="1">'Выбор нормы'!$A1:$G19</definedName>
    <definedName name="_xlnm.Print_Titles" localSheetId="1">'Выбор нормы'!$9:$9</definedName>
    <definedName name="_xlnm.Print_Area" localSheetId="2">'Расчёт'!$A1:$J28</definedName>
    <definedName name="_xlnm.Print_Titles" localSheetId="2">'Расчёт'!$9:$9</definedName>
    <definedName name="_xlnm.Print_Area" localSheetId="3">'Проверка'!$A1:$E22</definedName>
    <definedName name="_xlnm.Print_Titles" localSheetId="3">'Проверка'!$9:$9</definedName>
  </definedNames>
  <calcPr calcId="171027" fullCalcOnLoad="1"/>
</workbook>
</file>

<file path=xl/sharedStrings.xml><?xml version="1.0" encoding="utf-8"?>
<sst xmlns="http://schemas.openxmlformats.org/spreadsheetml/2006/main" count="124" uniqueCount="109">
  <si>
    <t>Штробление: пример ведомости</t>
  </si>
  <si>
    <t>Объект</t>
  </si>
  <si>
    <t>Реконструкция офисного помещения</t>
  </si>
  <si>
    <t>База, редакция</t>
  </si>
  <si>
    <t>ФСНБ-2022; редакцию уточняет сметчик</t>
  </si>
  <si>
    <t>Основание</t>
  </si>
  <si>
    <t>Учебное проектное решение: бетонная стена, борозда 40×30 мм</t>
  </si>
  <si>
    <t>Составил</t>
  </si>
  <si>
    <t>Проверил</t>
  </si>
  <si>
    <t>Дата</t>
  </si>
  <si>
    <t>Учебный пример, числа условные. Жёлтые поля содержат редактируемые исходные данные.</t>
  </si>
  <si>
    <t>Автоматическая проверка ограничена сечением до 20 см², шириной до 50 мм и глубиной 20 или 30 мм. Другие условия требуют выбора сметчиком.</t>
  </si>
  <si>
    <t>№</t>
  </si>
  <si>
    <t>Работа</t>
  </si>
  <si>
    <t>Материал</t>
  </si>
  <si>
    <t>Конструкция</t>
  </si>
  <si>
    <t>Способ</t>
  </si>
  <si>
    <t>Ширина, мм</t>
  </si>
  <si>
    <t>Глубина, мм</t>
  </si>
  <si>
    <t>Длина, м</t>
  </si>
  <si>
    <t>Проектное основание</t>
  </si>
  <si>
    <t>Вид заделки</t>
  </si>
  <si>
    <t>Устройство борозд</t>
  </si>
  <si>
    <t>Бетон</t>
  </si>
  <si>
    <t>Стена</t>
  </si>
  <si>
    <t>Штроборез</t>
  </si>
  <si>
    <t>Принятое проектное решение</t>
  </si>
  <si>
    <t>Заделка борозд после монтажа сети</t>
  </si>
  <si>
    <t>Растворная заделка</t>
  </si>
  <si>
    <t>Раствор</t>
  </si>
  <si>
    <t>Метраж кабеля не заменяет длину борозды. Добавка глубины определяется при подборе нормы.</t>
  </si>
  <si>
    <t>Геометрический объём борозды и нормативная потребность в растворе рассчитываются отдельно.</t>
  </si>
  <si>
    <t>Выбор норм по исходной ведомости</t>
  </si>
  <si>
    <t>Кандидаты для бетонной стены: устройство штроборезом и заделка раствором. Подбор проверяет сметчик.</t>
  </si>
  <si>
    <t>Условие</t>
  </si>
  <si>
    <t>База</t>
  </si>
  <si>
    <t>Шифр</t>
  </si>
  <si>
    <t>Название нормы</t>
  </si>
  <si>
    <t>Измеритель</t>
  </si>
  <si>
    <t>Состав работ</t>
  </si>
  <si>
    <t>Сечение до 20 см²</t>
  </si>
  <si>
    <t>ГЭСН ФСНБ-2022</t>
  </si>
  <si>
    <t>46-03-015-05</t>
  </si>
  <si>
    <t>Устройство в бетонных конструкциях полов и стен борозд с использованием штробореза площадью сечения: до 20 см2</t>
  </si>
  <si>
    <t>100 м</t>
  </si>
  <si>
    <t>Разметка и пропил борозд штроборезом. Зачистка борозд перфоратором.</t>
  </si>
  <si>
    <t>Ширина до 50 мм, глубина до 20 мм</t>
  </si>
  <si>
    <t>46-03-017-15</t>
  </si>
  <si>
    <t>Заделка борозд в бетонных стенах шириной до 50 мм, глубиной до 20 мм</t>
  </si>
  <si>
    <t>Расчистка борозд. Заделка раствором.</t>
  </si>
  <si>
    <t>Добавка на следующие 10 мм глубины</t>
  </si>
  <si>
    <t>46-03-017-17</t>
  </si>
  <si>
    <t>Добавлять к норме 46-03-017-15: на каждые следующие 10 мм глубины борозды</t>
  </si>
  <si>
    <t>Первоисточники: ГЭСН 81-02-46-2022, таблицы 46-03-015 и 46-03-017. Проверено 05.10.2026.</t>
  </si>
  <si>
    <t>ФГИС ЦС: устройство борозд штроборезом</t>
  </si>
  <si>
    <t>ФГИС ЦС: заделка борозд</t>
  </si>
  <si>
    <t>При другом материале, конструкции, сечении или заделке выберите норму по таблицам статьи. Эти три шифра не назначаются автоматически.</t>
  </si>
  <si>
    <t>Штробление: объёмы и ресурсы</t>
  </si>
  <si>
    <t>Сечение, см²</t>
  </si>
  <si>
    <t>Количество устройства, ед. по 100 м</t>
  </si>
  <si>
    <t>Добавок на глубину</t>
  </si>
  <si>
    <t>Условия расчёта соответствуют примеру</t>
  </si>
  <si>
    <t>Истина означает совпадение исходных условий, а не утверждение подбора.</t>
  </si>
  <si>
    <t>Количество в 100 м</t>
  </si>
  <si>
    <t>Труд на 100 м, чел.-ч</t>
  </si>
  <si>
    <t>Раствор на 100 м, м³</t>
  </si>
  <si>
    <t>Подъёмник на 100 м, маш.-ч</t>
  </si>
  <si>
    <t>Труд, чел.-ч</t>
  </si>
  <si>
    <t>Раствор, м³</t>
  </si>
  <si>
    <t>Подъёмник, маш.-ч</t>
  </si>
  <si>
    <t>Добавок</t>
  </si>
  <si>
    <t>Устройство</t>
  </si>
  <si>
    <t>Основная заделка</t>
  </si>
  <si>
    <t>Добавка глубины</t>
  </si>
  <si>
    <t>Итого</t>
  </si>
  <si>
    <t>Геометрический объём борозды, м³</t>
  </si>
  <si>
    <t>Справочный объёмный вес бетона, кг/м³</t>
  </si>
  <si>
    <t>Справочная масса отходов бетона, кг</t>
  </si>
  <si>
    <t>Справочная масса отходов бетона, т</t>
  </si>
  <si>
    <t>Объём борозды не заменяет расход раствора. Масса в плотном теле не определяет вместимость транспорта.</t>
  </si>
  <si>
    <t>Объёмный вес: ГЭСН 81-02-46-2022, пункт 2.46.9, при отсутствии проектных данных.</t>
  </si>
  <si>
    <t>ФГИС ЦС: общие положения сборника 46</t>
  </si>
  <si>
    <t>Расходы на 100 м соответствуют нормам на листе «Выбор нормы». Итоговая стоимость сметы в этом файле не рассчитывается.</t>
  </si>
  <si>
    <t>НР, СП, непредвиденные, НДС и пересчёт цен определяются при составлении сметы по принятой методике.</t>
  </si>
  <si>
    <t>Проверка исходных данных и подбора</t>
  </si>
  <si>
    <t>Что проверить</t>
  </si>
  <si>
    <t>Проверка данных</t>
  </si>
  <si>
    <t>Отметка сметчика</t>
  </si>
  <si>
    <t>Пояснение</t>
  </si>
  <si>
    <t>Материал, конструкция, способ</t>
  </si>
  <si>
    <t>Должны совпасть с проектом и нормой.</t>
  </si>
  <si>
    <t>Ширина, глубина, длина</t>
  </si>
  <si>
    <t>Миллиметры для сечения, метры для длины.</t>
  </si>
  <si>
    <t>Проверьте допустимость проектного решения.</t>
  </si>
  <si>
    <t>Расчёт по условиям примера</t>
  </si>
  <si>
    <t>Газобетон, кирпич и другие размеры требуют выбора сметчиком.</t>
  </si>
  <si>
    <t>Измерители трёх позиций</t>
  </si>
  <si>
    <t>Не переносите м³ или количество проходов в длину.</t>
  </si>
  <si>
    <t>Раствор без повторного учёта</t>
  </si>
  <si>
    <t>Проверяет сметчик</t>
  </si>
  <si>
    <t>Включён в нормы заделки.</t>
  </si>
  <si>
    <t>Уборка и вывоз мусора</t>
  </si>
  <si>
    <t>До 50 м учтено; вывоз и мешки по условиям.</t>
  </si>
  <si>
    <t>Коэффициенты, база и редакция</t>
  </si>
  <si>
    <t>Проверьте адресатов коэффициентов и редакцию базы.</t>
  </si>
  <si>
    <t>Подбор утверждён</t>
  </si>
  <si>
    <t>Требуется утверждение сметчиком</t>
  </si>
  <si>
    <t>Отметку вносит проверивший смету.</t>
  </si>
  <si>
    <t>Проверки формул не заменяют утверждение подбора. Заполните отметки сметчика и реквизиты на листе «ВОР».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</si>
</sst>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000"/>
    <numFmt numFmtId="166" formatCode="0.0000"/>
  </numFmts>
  <fonts count="5" x14ac:knownFonts="1">
    <font>
      <color theme="1"/>
      <family val="2"/>
      <scheme val="minor"/>
      <sz val="11"/>
      <name val="Calibri"/>
    </font>
    <font>
      <b/>
      <color rgb="443128"/>
      <sz val="14"/>
      <name val="Arial"/>
    </font>
    <font>
      <color rgb="443128"/>
      <sz val="10"/>
      <name val="Arial"/>
    </font>
    <font>
      <b/>
      <color rgb="FFFFFF"/>
      <sz val="10"/>
      <name val="Arial"/>
    </font>
    <font>
      <b/>
      <color rgb="443128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3D6"/>
      </patternFill>
    </fill>
    <fill>
      <patternFill patternType="solid">
        <fgColor rgb="443128"/>
      </patternFill>
    </fill>
  </fills>
  <borders count="2">
    <border>
      <left/>
      <right/>
      <top/>
      <bottom/>
      <diagonal/>
    </border>
    <border>
      <left/>
      <right/>
      <top/>
      <bottom style="thin">
        <color rgb="DDD6CF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 applyProtection="1">
      <alignment vertical="center" wrapText="1"/>
      <protection locked="0"/>
    </xf>
    <xf numFmtId="164" fontId="2" fillId="2" borderId="0" xfId="0" applyNumberFormat="1" applyFont="1" applyFill="1" applyAlignment="1" applyProtection="1">
      <alignment vertical="center" wrapText="1"/>
      <protection locked="0"/>
    </xf>
    <xf numFmtId="0" fontId="3" fillId="3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vertical="center" wrapText="1"/>
    </xf>
    <xf numFmtId="2" fontId="2" fillId="2" borderId="0" xfId="0" applyNumberFormat="1" applyFont="1" applyFill="1" applyAlignment="1" applyProtection="1">
      <alignment vertical="center" wrapText="1"/>
      <protection locked="0"/>
    </xf>
    <xf numFmtId="165" fontId="2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" fontId="0" fillId="0" borderId="0" xfId="0" applyNumberFormat="1"/>
    <xf numFmtId="165" fontId="4" fillId="0" borderId="0" xfId="0" applyNumberFormat="1" applyFont="1" applyAlignment="1">
      <alignment vertical="center" wrapText="1"/>
    </xf>
    <xf numFmtId="166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1">
    <dxf>
      <font>
        <b/>
        <color rgb="9B2828"/>
      </font>
      <fill>
        <patternFill patternType="solid">
          <fgColor rgb="FCE5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NormLegalDocPublished?normLegalDocPublishedType=10&amp;state=20&amp;normLegalDocBaseKind=100&amp;parentguid=46f57ff4-8903-43a3-861f-657c3b97cb19" TargetMode="External"/><Relationship Id="rId2" Type="http://schemas.openxmlformats.org/officeDocument/2006/relationships/hyperlink" Target="https://fgiscs.minstroyrf.ru/api/NormLegalDocPublished?normLegalDocPublishedType=10&amp;state=20&amp;normLegalDocBaseKind=100&amp;parentguid=8601c365-0775-483f-b678-e032f1efc224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FrsnDocument/DocDataByGuid/66dd4e98-0836-45a6-ab9d-d000780fc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3" customWidth="1"/>
    <col min="3" max="3" width="16" customWidth="1"/>
    <col min="4" max="4" width="15" customWidth="1"/>
    <col min="5" max="5" width="20" customWidth="1"/>
    <col min="6" max="8" width="13" customWidth="1"/>
    <col min="9" max="9" width="28" customWidth="1"/>
    <col min="10" max="10" width="22" customWidth="1"/>
  </cols>
  <sheetData>
    <row r="1" ht="10" customHeight="1" x14ac:dyDescent="0.25"/>
    <row r="2" ht="28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ht="30" customHeight="1" spans="1:10" x14ac:dyDescent="0.25">
      <c r="A4" s="3" t="s">
        <v>1</v>
      </c>
      <c r="B4" s="4" t="s">
        <v>2</v>
      </c>
      <c r="C4" s="4"/>
      <c r="D4" s="4"/>
      <c r="E4" s="3" t="s">
        <v>3</v>
      </c>
      <c r="F4" s="3" t="s">
        <v>4</v>
      </c>
      <c r="G4" s="3"/>
      <c r="H4" s="3"/>
      <c r="I4" s="3"/>
      <c r="J4" s="3"/>
    </row>
    <row r="5" ht="30" customHeight="1" spans="1:10" x14ac:dyDescent="0.25">
      <c r="A5" s="3" t="s">
        <v>5</v>
      </c>
      <c r="B5" s="4" t="s">
        <v>6</v>
      </c>
      <c r="C5" s="4"/>
      <c r="D5" s="4"/>
      <c r="E5" s="4"/>
      <c r="F5" s="4"/>
      <c r="G5" s="4"/>
      <c r="H5" s="4"/>
      <c r="I5" s="4"/>
      <c r="J5" s="4"/>
    </row>
    <row r="6" ht="30" customHeight="1" spans="1:9" x14ac:dyDescent="0.25">
      <c r="A6" s="3" t="s">
        <v>7</v>
      </c>
      <c r="B6" s="4"/>
      <c r="C6" s="4"/>
      <c r="D6" s="3" t="s">
        <v>8</v>
      </c>
      <c r="E6" s="4"/>
      <c r="F6" s="4"/>
      <c r="G6" s="4"/>
      <c r="H6" s="3" t="s">
        <v>9</v>
      </c>
      <c r="I6" s="5">
        <v>46300</v>
      </c>
    </row>
    <row r="7" ht="30" customHeight="1" spans="1:10" x14ac:dyDescent="0.25">
      <c r="A7" s="3" t="s">
        <v>10</v>
      </c>
      <c r="B7" s="3"/>
      <c r="C7" s="3"/>
      <c r="D7" s="3"/>
      <c r="E7" s="3"/>
      <c r="F7" s="3"/>
      <c r="G7" s="3"/>
      <c r="H7" s="3"/>
      <c r="I7" s="3"/>
      <c r="J7" s="3"/>
    </row>
    <row r="8" ht="30" customHeight="1" spans="1:10" x14ac:dyDescent="0.25">
      <c r="A8" s="3" t="s">
        <v>11</v>
      </c>
      <c r="B8" s="3"/>
      <c r="C8" s="3"/>
      <c r="D8" s="3"/>
      <c r="E8" s="3"/>
      <c r="F8" s="3"/>
      <c r="G8" s="3"/>
      <c r="H8" s="3"/>
      <c r="I8" s="3"/>
      <c r="J8" s="3"/>
    </row>
    <row r="9" ht="46" customHeight="1" spans="1:10" x14ac:dyDescent="0.25">
      <c r="A9" s="6" t="s">
        <v>12</v>
      </c>
      <c r="B9" s="6" t="s">
        <v>13</v>
      </c>
      <c r="C9" s="6" t="s">
        <v>14</v>
      </c>
      <c r="D9" s="6" t="s">
        <v>15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20</v>
      </c>
      <c r="J9" s="6" t="s">
        <v>21</v>
      </c>
    </row>
    <row r="10" ht="40" customHeight="1" spans="1:10" x14ac:dyDescent="0.25">
      <c r="A10" s="7">
        <v>1</v>
      </c>
      <c r="B10" s="3" t="s">
        <v>22</v>
      </c>
      <c r="C10" s="4" t="s">
        <v>23</v>
      </c>
      <c r="D10" s="4" t="s">
        <v>24</v>
      </c>
      <c r="E10" s="4" t="s">
        <v>25</v>
      </c>
      <c r="F10" s="8">
        <v>40</v>
      </c>
      <c r="G10" s="8">
        <v>30</v>
      </c>
      <c r="H10" s="8">
        <v>60</v>
      </c>
      <c r="I10" s="4" t="s">
        <v>26</v>
      </c>
      <c r="J10" s="3"/>
    </row>
    <row r="11" ht="40" customHeight="1" spans="1:10" x14ac:dyDescent="0.25">
      <c r="A11" s="7">
        <v>2</v>
      </c>
      <c r="B11" s="3" t="s">
        <v>27</v>
      </c>
      <c r="C11" s="9" t="str">
        <f>IF(C10="","",C10)</f>
        <v>Бетон</v>
      </c>
      <c r="D11" s="9" t="str">
        <f>IF(D10="","",D10)</f>
        <v>Стена</v>
      </c>
      <c r="E11" s="3" t="s">
        <v>28</v>
      </c>
      <c r="F11" s="10">
        <f>IF(F10="","",F10)</f>
        <v>40</v>
      </c>
      <c r="G11" s="10">
        <f>IF(G10="","",G10)</f>
        <v>30</v>
      </c>
      <c r="H11" s="10">
        <f>IF(H10="","",H10)</f>
        <v>60</v>
      </c>
      <c r="I11" s="9" t="str">
        <f>IF(I10="","",I10)</f>
        <v>Принятое проектное решение</v>
      </c>
      <c r="J11" s="4" t="s">
        <v>29</v>
      </c>
    </row>
    <row r="12" ht="40" customHeight="1" spans="1:1" x14ac:dyDescent="0.25">
      <c r="A12" s="11"/>
    </row>
    <row r="13" ht="40" customHeight="1" spans="1:1" x14ac:dyDescent="0.25">
      <c r="A13" s="11"/>
    </row>
    <row r="14" ht="40" customHeight="1" spans="1:10" x14ac:dyDescent="0.25">
      <c r="A14" s="7" t="s">
        <v>30</v>
      </c>
      <c r="B14" s="7"/>
      <c r="C14" s="7"/>
      <c r="D14" s="7"/>
      <c r="E14" s="7"/>
      <c r="F14" s="7"/>
      <c r="G14" s="7"/>
      <c r="H14" s="7"/>
      <c r="I14" s="7"/>
      <c r="J14" s="7"/>
    </row>
    <row r="15" ht="40" customHeight="1" spans="1:10" x14ac:dyDescent="0.25">
      <c r="A15" s="7" t="s">
        <v>31</v>
      </c>
      <c r="B15" s="7"/>
      <c r="C15" s="7"/>
      <c r="D15" s="7"/>
      <c r="E15" s="7"/>
      <c r="F15" s="7"/>
      <c r="G15" s="7"/>
      <c r="H15" s="7"/>
      <c r="I15" s="7"/>
      <c r="J15" s="7"/>
    </row>
  </sheetData>
  <mergeCells count="11">
    <mergeCell ref="A2:J2"/>
    <mergeCell ref="A3:J3"/>
    <mergeCell ref="B4:D4"/>
    <mergeCell ref="F4:J4"/>
    <mergeCell ref="B5:J5"/>
    <mergeCell ref="B6:C6"/>
    <mergeCell ref="E6:G6"/>
    <mergeCell ref="A7:J7"/>
    <mergeCell ref="A8:J8"/>
    <mergeCell ref="A14:J14"/>
    <mergeCell ref="A15:J15"/>
  </mergeCells>
  <dataValidations count="5">
    <dataValidation type="list" allowBlank="1" showErrorMessage="1" error="Выберите значение из списка." sqref="C10">
      <formula1>"Бетон,Кирпич,Гипс,Газобетон,Железобетон"</formula1>
    </dataValidation>
    <dataValidation type="list" allowBlank="1" showErrorMessage="1" error="Выберите значение из списка." sqref="D10">
      <formula1>"Стена,Пол,Потолок"</formula1>
    </dataValidation>
    <dataValidation type="list" allowBlank="1" showErrorMessage="1" error="Выберите значение из списка." sqref="E10">
      <formula1>"Штроборез,Пробивка"</formula1>
    </dataValidation>
    <dataValidation type="decimal" operator="greaterThan" allowBlank="1" showErrorMessage="1" error="Введите число больше нуля." sqref="F10:H10">
      <formula1>0</formula1>
    </dataValidation>
    <dataValidation type="list" allowBlank="1" showErrorMessage="1" error="Выберите значение из списка." sqref="J11">
      <formula1>"Раствор,Кирпич,Бетон"</formula1>
    </dataValidation>
  </dataValidation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0" customWidth="1"/>
    <col min="3" max="3" width="17" customWidth="1"/>
    <col min="4" max="4" width="20" customWidth="1"/>
    <col min="5" max="5" width="55" customWidth="1"/>
    <col min="6" max="6" width="13" customWidth="1"/>
    <col min="7" max="7" width="47" customWidth="1"/>
  </cols>
  <sheetData>
    <row r="1" ht="10" customHeight="1" x14ac:dyDescent="0.25"/>
    <row r="2" ht="28" customHeight="1" spans="1:7" x14ac:dyDescent="0.25">
      <c r="A2" s="1" t="s">
        <v>32</v>
      </c>
      <c r="B2" s="1"/>
      <c r="C2" s="1"/>
      <c r="D2" s="1"/>
      <c r="E2" s="1"/>
      <c r="F2" s="1"/>
      <c r="G2" s="1"/>
    </row>
    <row r="3" spans="1:7" x14ac:dyDescent="0.25">
      <c r="A3" s="2"/>
      <c r="B3" s="2"/>
      <c r="C3" s="2"/>
      <c r="D3" s="2"/>
      <c r="E3" s="2"/>
      <c r="F3" s="2"/>
      <c r="G3" s="2"/>
    </row>
    <row r="4" ht="30" customHeight="1" spans="1:7" x14ac:dyDescent="0.25">
      <c r="A4" s="3" t="s">
        <v>33</v>
      </c>
      <c r="B4" s="3"/>
      <c r="C4" s="3"/>
      <c r="D4" s="3"/>
      <c r="E4" s="3"/>
      <c r="F4" s="3"/>
      <c r="G4" s="3"/>
    </row>
    <row r="5" ht="30" customHeight="1" x14ac:dyDescent="0.25"/>
    <row r="6" ht="30" customHeight="1" x14ac:dyDescent="0.25"/>
    <row r="7" ht="30" customHeight="1" x14ac:dyDescent="0.25"/>
    <row r="8" ht="30" customHeight="1" x14ac:dyDescent="0.25"/>
    <row r="9" ht="46" customHeight="1" spans="1:7" x14ac:dyDescent="0.25">
      <c r="A9" s="6" t="s">
        <v>12</v>
      </c>
      <c r="B9" s="6" t="s">
        <v>34</v>
      </c>
      <c r="C9" s="6" t="s">
        <v>35</v>
      </c>
      <c r="D9" s="6" t="s">
        <v>36</v>
      </c>
      <c r="E9" s="6" t="s">
        <v>37</v>
      </c>
      <c r="F9" s="6" t="s">
        <v>38</v>
      </c>
      <c r="G9" s="6" t="s">
        <v>39</v>
      </c>
    </row>
    <row r="10" ht="74" customHeight="1" spans="1:7" x14ac:dyDescent="0.25">
      <c r="A10" s="7">
        <v>1</v>
      </c>
      <c r="B10" s="3" t="s">
        <v>40</v>
      </c>
      <c r="C10" s="3" t="s">
        <v>41</v>
      </c>
      <c r="D10" s="3" t="s">
        <v>42</v>
      </c>
      <c r="E10" s="3" t="s">
        <v>43</v>
      </c>
      <c r="F10" s="3" t="s">
        <v>44</v>
      </c>
      <c r="G10" s="3" t="s">
        <v>45</v>
      </c>
    </row>
    <row r="11" ht="74" customHeight="1" spans="1:7" x14ac:dyDescent="0.25">
      <c r="A11" s="7">
        <v>2</v>
      </c>
      <c r="B11" s="3" t="s">
        <v>46</v>
      </c>
      <c r="C11" s="3" t="s">
        <v>41</v>
      </c>
      <c r="D11" s="3" t="s">
        <v>47</v>
      </c>
      <c r="E11" s="3" t="s">
        <v>48</v>
      </c>
      <c r="F11" s="3" t="s">
        <v>44</v>
      </c>
      <c r="G11" s="3" t="s">
        <v>49</v>
      </c>
    </row>
    <row r="12" ht="74" customHeight="1" spans="1:7" x14ac:dyDescent="0.25">
      <c r="A12" s="7">
        <v>3</v>
      </c>
      <c r="B12" s="3" t="s">
        <v>50</v>
      </c>
      <c r="C12" s="3" t="s">
        <v>41</v>
      </c>
      <c r="D12" s="3" t="s">
        <v>51</v>
      </c>
      <c r="E12" s="3" t="s">
        <v>52</v>
      </c>
      <c r="F12" s="3" t="s">
        <v>44</v>
      </c>
      <c r="G12" s="3" t="s">
        <v>49</v>
      </c>
    </row>
    <row r="13" ht="40" customHeight="1" spans="1:1" x14ac:dyDescent="0.25">
      <c r="A13" s="11"/>
    </row>
    <row r="14" ht="40" customHeight="1" spans="1:7" x14ac:dyDescent="0.25">
      <c r="A14" s="7" t="s">
        <v>53</v>
      </c>
      <c r="B14" s="7"/>
      <c r="C14" s="7"/>
      <c r="D14" s="7"/>
      <c r="E14" s="7"/>
      <c r="F14" s="7"/>
      <c r="G14" s="7"/>
    </row>
    <row r="15" ht="40" customHeight="1" spans="1:7" x14ac:dyDescent="0.25">
      <c r="A15" s="7" t="s">
        <v>54</v>
      </c>
      <c r="B15" s="7"/>
      <c r="C15" s="7"/>
      <c r="D15" s="7"/>
      <c r="E15" s="7"/>
      <c r="F15" s="7"/>
      <c r="G15" s="7"/>
    </row>
    <row r="16" ht="40" customHeight="1" spans="1:7" x14ac:dyDescent="0.25">
      <c r="A16" s="7" t="s">
        <v>55</v>
      </c>
      <c r="B16" s="7"/>
      <c r="C16" s="7"/>
      <c r="D16" s="7"/>
      <c r="E16" s="7"/>
      <c r="F16" s="7"/>
      <c r="G16" s="7"/>
    </row>
    <row r="17" ht="40" customHeight="1" spans="1:1" x14ac:dyDescent="0.25">
      <c r="A17" s="11"/>
    </row>
    <row r="18" ht="40" customHeight="1" spans="1:7" x14ac:dyDescent="0.25">
      <c r="A18" s="7" t="s">
        <v>56</v>
      </c>
      <c r="B18" s="7"/>
      <c r="C18" s="7"/>
      <c r="D18" s="7"/>
      <c r="E18" s="7"/>
      <c r="F18" s="7"/>
      <c r="G18" s="7"/>
    </row>
  </sheetData>
  <mergeCells count="7">
    <mergeCell ref="A2:G2"/>
    <mergeCell ref="A3:G3"/>
    <mergeCell ref="A4:G4"/>
    <mergeCell ref="A14:G14"/>
    <mergeCell ref="A15:G15"/>
    <mergeCell ref="A16:G16"/>
    <mergeCell ref="A18:G18"/>
  </mergeCells>
  <hyperlinks>
    <hyperlink ref="A15" r:id="rId1"/>
    <hyperlink ref="A16" r:id="rId2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18" customWidth="1"/>
    <col min="5" max="5" width="19" customWidth="1"/>
    <col min="6" max="6" width="18" customWidth="1"/>
    <col min="7" max="7" width="17" customWidth="1"/>
    <col min="8" max="10" width="18" customWidth="1"/>
  </cols>
  <sheetData>
    <row r="1" ht="10" customHeight="1" x14ac:dyDescent="0.25"/>
    <row r="2" ht="28" customHeight="1" spans="1:10" x14ac:dyDescent="0.25">
      <c r="A2" s="1" t="s">
        <v>57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/>
      <c r="B3" s="2"/>
      <c r="C3" s="2"/>
      <c r="D3" s="2"/>
      <c r="E3" s="2"/>
      <c r="F3" s="2"/>
      <c r="G3" s="2"/>
      <c r="H3" s="2"/>
      <c r="I3" s="2"/>
      <c r="J3" s="2"/>
    </row>
    <row r="4" ht="30" customHeight="1" spans="1:5" x14ac:dyDescent="0.25">
      <c r="A4" s="3" t="s">
        <v>58</v>
      </c>
      <c r="B4" s="3"/>
      <c r="C4" s="3"/>
      <c r="D4" s="3"/>
      <c r="E4" s="9">
        <f>IF(COUNT('ВОР'!F10:G10)=2,'ВОР'!F10*'ВОР'!G10/100,"")</f>
        <v>12</v>
      </c>
    </row>
    <row r="5" ht="30" customHeight="1" spans="1:5" x14ac:dyDescent="0.25">
      <c r="A5" s="3" t="s">
        <v>59</v>
      </c>
      <c r="B5" s="3"/>
      <c r="C5" s="3"/>
      <c r="D5" s="3"/>
      <c r="E5" s="9">
        <f>IF(COUNT('ВОР'!H10)=1,'ВОР'!H10/100,"")</f>
        <v>0.6</v>
      </c>
    </row>
    <row r="6" ht="30" customHeight="1" spans="1:5" x14ac:dyDescent="0.25">
      <c r="A6" s="3" t="s">
        <v>60</v>
      </c>
      <c r="B6" s="3"/>
      <c r="C6" s="3"/>
      <c r="D6" s="3"/>
      <c r="E6" s="7">
        <f>IF(COUNT('ВОР'!G10)=1,IF(AND('ВОР'!G10&gt;=20,MOD('ВОР'!G10-20,10)=0),('ВОР'!G10-20)/10,"Уточните глубину"),"")</f>
        <v>1</v>
      </c>
    </row>
    <row r="7" ht="30" customHeight="1" spans="1:10" x14ac:dyDescent="0.25">
      <c r="A7" s="3" t="s">
        <v>61</v>
      </c>
      <c r="B7" s="3"/>
      <c r="C7" s="3"/>
      <c r="D7" s="3"/>
      <c r="E7" s="3" t="b">
        <f>AND('ВОР'!C10="Бетон",'ВОР'!D10="Стена",'ВОР'!E10="Штроборез",'ВОР'!J11="Раствор",COUNT('ВОР'!F10:H10)=3,'ВОР'!F10&gt;0,'ВОР'!F10&lt;=50,OR('ВОР'!G10=20,'ВОР'!G10=30),'ВОР'!H10&gt;0,ISNUMBER(E4),E4&lt;=20,'ВОР'!I10&lt;&gt;"",'ВОР'!B5&lt;&gt;"")</f>
        <v>1</v>
      </c>
      <c r="F7" s="3" t="s">
        <v>62</v>
      </c>
      <c r="G7" s="3"/>
      <c r="H7" s="3"/>
      <c r="I7" s="3"/>
      <c r="J7" s="3"/>
    </row>
    <row r="8" ht="30" customHeight="1" x14ac:dyDescent="0.25"/>
    <row r="9" ht="46" customHeight="1" spans="1:10" x14ac:dyDescent="0.25">
      <c r="A9" s="6" t="s">
        <v>36</v>
      </c>
      <c r="B9" s="6" t="s">
        <v>63</v>
      </c>
      <c r="C9" s="6" t="s">
        <v>64</v>
      </c>
      <c r="D9" s="6" t="s">
        <v>65</v>
      </c>
      <c r="E9" s="6" t="s">
        <v>66</v>
      </c>
      <c r="F9" s="6" t="s">
        <v>67</v>
      </c>
      <c r="G9" s="6" t="s">
        <v>68</v>
      </c>
      <c r="H9" s="6" t="s">
        <v>69</v>
      </c>
      <c r="I9" s="6" t="s">
        <v>70</v>
      </c>
      <c r="J9" s="6" t="s">
        <v>34</v>
      </c>
    </row>
    <row r="10" ht="40" customHeight="1" spans="1:10" x14ac:dyDescent="0.25">
      <c r="A10" s="3" t="s">
        <v>42</v>
      </c>
      <c r="B10" s="9">
        <f>IF($E$7,$E$5,"")</f>
        <v>0.6</v>
      </c>
      <c r="C10" s="9">
        <v>12.82</v>
      </c>
      <c r="D10" s="9">
        <v>0</v>
      </c>
      <c r="E10" s="9">
        <v>0</v>
      </c>
      <c r="F10" s="9">
        <f>IF(ISNUMBER(B10),B10*C10,"")</f>
        <v>7.692</v>
      </c>
      <c r="G10" s="9">
        <f>IF(ISNUMBER(B10),B10*D10,"")</f>
        <v>0</v>
      </c>
      <c r="H10" s="9">
        <f>IF(ISNUMBER(B10),B10*E10,"")</f>
        <v>0</v>
      </c>
      <c r="I10" s="7">
        <f>IF($E$7,1,"")</f>
        <v>1</v>
      </c>
      <c r="J10" s="3" t="s">
        <v>71</v>
      </c>
    </row>
    <row r="11" ht="40" customHeight="1" spans="1:10" x14ac:dyDescent="0.25">
      <c r="A11" s="3" t="s">
        <v>47</v>
      </c>
      <c r="B11" s="9">
        <f>IF($E$7,$E$5,"")</f>
        <v>0.6</v>
      </c>
      <c r="C11" s="9">
        <v>23.8</v>
      </c>
      <c r="D11" s="9">
        <v>0.11</v>
      </c>
      <c r="E11" s="9">
        <v>0.07</v>
      </c>
      <c r="F11" s="9">
        <f>IF(ISNUMBER(B11),B11*C11,"")</f>
        <v>14.28</v>
      </c>
      <c r="G11" s="9">
        <f>IF(ISNUMBER(B11),B11*D11,"")</f>
        <v>0.066</v>
      </c>
      <c r="H11" s="9">
        <f>IF(ISNUMBER(B11),B11*E11,"")</f>
        <v>0.042</v>
      </c>
      <c r="I11" s="7">
        <f>IF($E$7,1,"")</f>
        <v>1</v>
      </c>
      <c r="J11" s="3" t="s">
        <v>72</v>
      </c>
    </row>
    <row r="12" ht="40" customHeight="1" spans="1:10" x14ac:dyDescent="0.25">
      <c r="A12" s="3" t="s">
        <v>51</v>
      </c>
      <c r="B12" s="9">
        <f>IF($E$7,$E$5*$E$6,"")</f>
        <v>0.6</v>
      </c>
      <c r="C12" s="9">
        <v>4.34</v>
      </c>
      <c r="D12" s="9">
        <v>0.055</v>
      </c>
      <c r="E12" s="9">
        <v>0.03</v>
      </c>
      <c r="F12" s="9">
        <f>IF(ISNUMBER(B12),B12*C12,"")</f>
        <v>2.6039999999999996</v>
      </c>
      <c r="G12" s="9">
        <f>IF(ISNUMBER(B12),B12*D12,"")</f>
        <v>0.033</v>
      </c>
      <c r="H12" s="9">
        <f>IF(ISNUMBER(B12),B12*E12,"")</f>
        <v>0.018</v>
      </c>
      <c r="I12" s="7">
        <f>IF($E$7,$E$6,"")</f>
        <v>1</v>
      </c>
      <c r="J12" s="3" t="s">
        <v>73</v>
      </c>
    </row>
    <row r="13" ht="40" customHeight="1" x14ac:dyDescent="0.25"/>
    <row r="14" ht="40" customHeight="1" spans="1:8" x14ac:dyDescent="0.25">
      <c r="A14" s="3" t="s">
        <v>74</v>
      </c>
      <c r="F14" s="12">
        <f>IF(COUNT(F10:F12)=3,SUM(F10:F12),"")</f>
        <v>24.576</v>
      </c>
      <c r="G14" s="12">
        <f>IF(COUNT(G10:G12)=3,SUM(G10:G12),"")</f>
        <v>0.099</v>
      </c>
      <c r="H14" s="12">
        <f>IF(COUNT(H10:H12)=3,SUM(H10:H12),"")</f>
        <v>0.06</v>
      </c>
    </row>
    <row r="15" ht="40" customHeight="1" x14ac:dyDescent="0.25"/>
    <row r="16" ht="40" customHeight="1" x14ac:dyDescent="0.25"/>
    <row r="17" ht="40" customHeight="1" spans="1:5" x14ac:dyDescent="0.25">
      <c r="A17" s="3" t="s">
        <v>75</v>
      </c>
      <c r="B17" s="3"/>
      <c r="C17" s="3"/>
      <c r="D17" s="3"/>
      <c r="E17" s="9">
        <f>IF(COUNT('ВОР'!F10:H10)=3,'ВОР'!H10*('ВОР'!F10/1000)*('ВОР'!G10/1000),"")</f>
        <v>0.072</v>
      </c>
    </row>
    <row r="18" ht="40" customHeight="1" spans="1:5" x14ac:dyDescent="0.25">
      <c r="A18" s="3" t="s">
        <v>76</v>
      </c>
      <c r="B18" s="3"/>
      <c r="C18" s="3"/>
      <c r="D18" s="3"/>
      <c r="E18" s="9">
        <v>2400</v>
      </c>
    </row>
    <row r="19" ht="40" customHeight="1" spans="1:5" x14ac:dyDescent="0.25">
      <c r="A19" s="3" t="s">
        <v>77</v>
      </c>
      <c r="B19" s="3"/>
      <c r="C19" s="3"/>
      <c r="D19" s="3"/>
      <c r="E19" s="9">
        <f>IF(AND('ВОР'!C10="Бетон",ISNUMBER(E17)),E17*E18,"")</f>
        <v>172.8</v>
      </c>
    </row>
    <row r="20" ht="40" customHeight="1" spans="1:5" x14ac:dyDescent="0.25">
      <c r="A20" s="3" t="s">
        <v>78</v>
      </c>
      <c r="B20" s="3"/>
      <c r="C20" s="3"/>
      <c r="D20" s="3"/>
      <c r="E20" s="13">
        <f>IF(ISNUMBER(E19),E19/1000,"")</f>
        <v>0.1728</v>
      </c>
    </row>
    <row r="21" ht="40" customHeight="1" x14ac:dyDescent="0.25"/>
    <row r="22" ht="40" customHeight="1" spans="1:10" x14ac:dyDescent="0.25">
      <c r="A22" s="3" t="s">
        <v>79</v>
      </c>
      <c r="B22" s="3"/>
      <c r="C22" s="3"/>
      <c r="D22" s="3"/>
      <c r="E22" s="3"/>
      <c r="F22" s="3"/>
      <c r="G22" s="3"/>
      <c r="H22" s="3"/>
      <c r="I22" s="3"/>
      <c r="J22" s="3"/>
    </row>
    <row r="23" ht="40" customHeight="1" spans="1:10" x14ac:dyDescent="0.25">
      <c r="A23" s="3" t="s">
        <v>80</v>
      </c>
      <c r="B23" s="3"/>
      <c r="C23" s="3"/>
      <c r="D23" s="3"/>
      <c r="E23" s="3"/>
      <c r="F23" s="3"/>
      <c r="G23" s="3"/>
      <c r="H23" s="3"/>
      <c r="I23" s="3"/>
      <c r="J23" s="3"/>
    </row>
    <row r="24" ht="40" customHeight="1" spans="1:10" x14ac:dyDescent="0.25">
      <c r="A24" s="3" t="s">
        <v>81</v>
      </c>
      <c r="B24" s="3"/>
      <c r="C24" s="3"/>
      <c r="D24" s="3"/>
      <c r="E24" s="3"/>
      <c r="F24" s="3"/>
      <c r="G24" s="3"/>
      <c r="H24" s="3"/>
      <c r="I24" s="3"/>
      <c r="J24" s="3"/>
    </row>
    <row r="25" ht="40" customHeight="1" x14ac:dyDescent="0.25"/>
    <row r="26" ht="40" customHeight="1" spans="1:10" x14ac:dyDescent="0.25">
      <c r="A26" s="3" t="s">
        <v>82</v>
      </c>
      <c r="B26" s="3"/>
      <c r="C26" s="3"/>
      <c r="D26" s="3"/>
      <c r="E26" s="3"/>
      <c r="F26" s="3"/>
      <c r="G26" s="3"/>
      <c r="H26" s="3"/>
      <c r="I26" s="3"/>
      <c r="J26" s="3"/>
    </row>
    <row r="27" ht="40" customHeight="1" spans="1:10" x14ac:dyDescent="0.25">
      <c r="A27" s="3" t="s">
        <v>83</v>
      </c>
      <c r="B27" s="3"/>
      <c r="C27" s="3"/>
      <c r="D27" s="3"/>
      <c r="E27" s="3"/>
      <c r="F27" s="3"/>
      <c r="G27" s="3"/>
      <c r="H27" s="3"/>
      <c r="I27" s="3"/>
      <c r="J27" s="3"/>
    </row>
  </sheetData>
  <mergeCells count="16">
    <mergeCell ref="A2:J2"/>
    <mergeCell ref="A3:J3"/>
    <mergeCell ref="A4:D4"/>
    <mergeCell ref="A5:D5"/>
    <mergeCell ref="A6:D6"/>
    <mergeCell ref="A7:D7"/>
    <mergeCell ref="F7:J7"/>
    <mergeCell ref="A17:D17"/>
    <mergeCell ref="A18:D18"/>
    <mergeCell ref="A19:D19"/>
    <mergeCell ref="A20:D20"/>
    <mergeCell ref="A22:J22"/>
    <mergeCell ref="A23:J23"/>
    <mergeCell ref="A24:J24"/>
    <mergeCell ref="A26:J26"/>
    <mergeCell ref="A27:J27"/>
  </mergeCells>
  <hyperlinks>
    <hyperlink ref="A24" r:id="rId1"/>
  </hyperlinks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showGridLines="0">
      <pane ySplit="9" topLeftCell="A10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3" customWidth="1"/>
    <col min="3" max="3" width="46" customWidth="1"/>
    <col min="4" max="4" width="27" customWidth="1"/>
    <col min="5" max="5" width="36" customWidth="1"/>
  </cols>
  <sheetData>
    <row r="1" ht="10" customHeight="1" x14ac:dyDescent="0.25"/>
    <row r="2" ht="28" customHeight="1" spans="1:5" x14ac:dyDescent="0.25">
      <c r="A2" s="1" t="s">
        <v>84</v>
      </c>
      <c r="B2" s="1"/>
      <c r="C2" s="1"/>
      <c r="D2" s="1"/>
      <c r="E2" s="1"/>
    </row>
    <row r="3" spans="1:5" x14ac:dyDescent="0.25">
      <c r="A3" s="2"/>
      <c r="B3" s="2"/>
      <c r="C3" s="2"/>
      <c r="D3" s="2"/>
      <c r="E3" s="2"/>
    </row>
    <row r="4" ht="30" customHeight="1" x14ac:dyDescent="0.25"/>
    <row r="5" ht="30" customHeight="1" x14ac:dyDescent="0.25"/>
    <row r="6" ht="30" customHeight="1" x14ac:dyDescent="0.25"/>
    <row r="7" ht="30" customHeight="1" x14ac:dyDescent="0.25"/>
    <row r="8" ht="30" customHeight="1" x14ac:dyDescent="0.25"/>
    <row r="9" ht="46" customHeight="1" spans="1:5" x14ac:dyDescent="0.25">
      <c r="A9" s="6" t="s">
        <v>12</v>
      </c>
      <c r="B9" s="6" t="s">
        <v>85</v>
      </c>
      <c r="C9" s="6" t="s">
        <v>86</v>
      </c>
      <c r="D9" s="6" t="s">
        <v>87</v>
      </c>
      <c r="E9" s="6" t="s">
        <v>88</v>
      </c>
    </row>
    <row r="10" ht="43" customHeight="1" spans="1:5" x14ac:dyDescent="0.25">
      <c r="A10" s="7">
        <v>1</v>
      </c>
      <c r="B10" s="3" t="s">
        <v>89</v>
      </c>
      <c r="C10" s="9" t="str">
        <f>IF(AND('ВОР'!C10&lt;&gt;"",'ВОР'!D10&lt;&gt;"",'ВОР'!E10&lt;&gt;""),"Данные указаны","Уточните материал, место и способ")</f>
        <v>Данные указаны</v>
      </c>
      <c r="D10" s="4"/>
      <c r="E10" s="3" t="s">
        <v>90</v>
      </c>
    </row>
    <row r="11" ht="43" customHeight="1" spans="1:5" x14ac:dyDescent="0.25">
      <c r="A11" s="7">
        <v>2</v>
      </c>
      <c r="B11" s="3" t="s">
        <v>91</v>
      </c>
      <c r="C11" s="9" t="str">
        <f>IF(AND(COUNT('ВОР'!F10:H10)=3,MIN('ВОР'!F10:H10)&gt;0),"Числа указаны","Уточните размеры и длину")</f>
        <v>Числа указаны</v>
      </c>
      <c r="D11" s="4"/>
      <c r="E11" s="3" t="s">
        <v>92</v>
      </c>
    </row>
    <row r="12" ht="43" customHeight="1" spans="1:5" x14ac:dyDescent="0.25">
      <c r="A12" s="7">
        <v>3</v>
      </c>
      <c r="B12" s="3" t="s">
        <v>20</v>
      </c>
      <c r="C12" s="9" t="str">
        <f>IF(AND('ВОР'!B5&lt;&gt;"",'ВОР'!I10&lt;&gt;""),"Основание указано","Укажите проектное основание")</f>
        <v>Основание указано</v>
      </c>
      <c r="D12" s="4"/>
      <c r="E12" s="3" t="s">
        <v>93</v>
      </c>
    </row>
    <row r="13" ht="43" customHeight="1" spans="1:5" x14ac:dyDescent="0.25">
      <c r="A13" s="7">
        <v>4</v>
      </c>
      <c r="B13" s="3" t="s">
        <v>94</v>
      </c>
      <c r="C13" s="9" t="str">
        <f>IF('Расчёт'!E7,"Условия совпали","Уточните данные или выберите другие нормы")</f>
        <v>Условия совпали</v>
      </c>
      <c r="D13" s="4"/>
      <c r="E13" s="3" t="s">
        <v>95</v>
      </c>
    </row>
    <row r="14" ht="43" customHeight="1" spans="1:5" x14ac:dyDescent="0.25">
      <c r="A14" s="7">
        <v>5</v>
      </c>
      <c r="B14" s="3" t="s">
        <v>96</v>
      </c>
      <c r="C14" s="9" t="str">
        <f>IF('Расчёт'!E7,"Количество рассчитано в 100 м","Расчёт позиций не выполнен")</f>
        <v>Количество рассчитано в 100 м</v>
      </c>
      <c r="D14" s="4"/>
      <c r="E14" s="3" t="s">
        <v>97</v>
      </c>
    </row>
    <row r="15" ht="43" customHeight="1" spans="1:5" x14ac:dyDescent="0.25">
      <c r="A15" s="7">
        <v>6</v>
      </c>
      <c r="B15" s="3" t="s">
        <v>98</v>
      </c>
      <c r="C15" s="3" t="s">
        <v>99</v>
      </c>
      <c r="D15" s="4"/>
      <c r="E15" s="3" t="s">
        <v>100</v>
      </c>
    </row>
    <row r="16" ht="43" customHeight="1" spans="1:5" x14ac:dyDescent="0.25">
      <c r="A16" s="7">
        <v>7</v>
      </c>
      <c r="B16" s="3" t="s">
        <v>101</v>
      </c>
      <c r="C16" s="3" t="s">
        <v>99</v>
      </c>
      <c r="D16" s="4"/>
      <c r="E16" s="3" t="s">
        <v>102</v>
      </c>
    </row>
    <row r="17" ht="43" customHeight="1" spans="1:5" x14ac:dyDescent="0.25">
      <c r="A17" s="7">
        <v>8</v>
      </c>
      <c r="B17" s="3" t="s">
        <v>103</v>
      </c>
      <c r="C17" s="3" t="s">
        <v>99</v>
      </c>
      <c r="D17" s="4"/>
      <c r="E17" s="3" t="s">
        <v>104</v>
      </c>
    </row>
    <row r="18" ht="43" customHeight="1" spans="1:5" x14ac:dyDescent="0.25">
      <c r="A18" s="7">
        <v>9</v>
      </c>
      <c r="B18" s="3" t="s">
        <v>105</v>
      </c>
      <c r="C18" s="3" t="s">
        <v>106</v>
      </c>
      <c r="D18" s="4"/>
      <c r="E18" s="3" t="s">
        <v>107</v>
      </c>
    </row>
    <row r="19" ht="40" customHeight="1" spans="1:1" x14ac:dyDescent="0.25">
      <c r="A19" s="11"/>
    </row>
    <row r="20" ht="40" customHeight="1" spans="1:5" x14ac:dyDescent="0.25">
      <c r="A20" s="7" t="s">
        <v>108</v>
      </c>
      <c r="B20" s="7"/>
      <c r="C20" s="7"/>
      <c r="D20" s="7"/>
      <c r="E20" s="7"/>
    </row>
  </sheetData>
  <mergeCells count="3">
    <mergeCell ref="A2:E2"/>
    <mergeCell ref="A3:E3"/>
    <mergeCell ref="A20:E20"/>
  </mergeCells>
  <conditionalFormatting sqref="C10:C14">
    <cfRule type="containsText" dxfId="0" priority="1">
      <formula>NOT(ISERROR(SEARCH("Уточните",C10)))</formula>
    </cfRule>
  </conditionalFormatting>
  <pageMargins left="0.25" right="0.25" top="0.35" bottom="0.35" header="0.15" footer="0.15"/>
  <pageSetup paperSize="9" orientation="landscape" fitToWidth="1" fitToHeight="0"/>
  <headerFooter>
    <oddFooter>Сметрикс | &amp;A | 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 нормы</vt:lpstr>
      <vt:lpstr>Расчёт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2026-10-05T16:58:25Z</dcterms:modified>
</cp:coreProperties>
</file>