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Расчёт резов" state="visible" r:id="rId5"/>
    <sheet sheetId="3" name="Нормы и источники" state="visible" r:id="rId6"/>
    <sheet sheetId="4" name="Проверка" state="visible" r:id="rId7"/>
  </sheets>
  <definedNames>
    <definedName name="_xlnm.Print_Area" localSheetId="0">'ВОР'!$A1:$L28</definedName>
    <definedName name="_xlnm.Print_Area" localSheetId="1">'Расчёт резов'!$A1:$G31</definedName>
    <definedName name="_xlnm.Print_Area" localSheetId="2">'Нормы и источники'!$A1:$G35</definedName>
    <definedName name="_xlnm.Print_Area" localSheetId="3">'Проверка'!$A1:$C21</definedName>
  </definedNames>
  <calcPr calcId="171027" fullCalcOnLoad="1"/>
</workbook>
</file>

<file path=xl/sharedStrings.xml><?xml version="1.0" encoding="utf-8"?>
<sst xmlns="http://schemas.openxmlformats.org/spreadsheetml/2006/main" count="147" uniqueCount="130">
  <si>
    <t>Ведомость объёмов работ: резка бетона</t>
  </si>
  <si>
    <t>Объект</t>
  </si>
  <si>
    <t>Учебный объект: реконструкция здания</t>
  </si>
  <si>
    <t>Адрес</t>
  </si>
  <si>
    <t>Проект / ППР, лист</t>
  </si>
  <si>
    <t>Дата</t>
  </si>
  <si>
    <t>№</t>
  </si>
  <si>
    <t>Конструкция и материал</t>
  </si>
  <si>
    <t>Операция и оборудование</t>
  </si>
  <si>
    <t>Проёмов, шт.</t>
  </si>
  <si>
    <t>Ширина, м</t>
  </si>
  <si>
    <t>Высота, м</t>
  </si>
  <si>
    <t>Толщина / глубина, мм</t>
  </si>
  <si>
    <t>Схема резов</t>
  </si>
  <si>
    <t>Длина резов, м</t>
  </si>
  <si>
    <t>Поверхность резки, м²</t>
  </si>
  <si>
    <t>Площадь проёмов, м²</t>
  </si>
  <si>
    <t>Объём тела, м³</t>
  </si>
  <si>
    <t>Стена, железобетон</t>
  </si>
  <si>
    <t>Резка дисковой стенорезной машиной</t>
  </si>
  <si>
    <t>Две вертикальные стороны и верх; без нижнего и внутренних резов</t>
  </si>
  <si>
    <t>Жёлтые поля заполняют по проекту. Серые поля рассчитываются. Рабочая форма, не государственный бланк.</t>
  </si>
  <si>
    <t>Высота от площадки, м</t>
  </si>
  <si>
    <t>Доступ и работа с двух сторон</t>
  </si>
  <si>
    <t>Отверстия крепления</t>
  </si>
  <si>
    <t>Уточнить необходимость устройства по ППР и составу работ</t>
  </si>
  <si>
    <t>Удаление вырезанного блока</t>
  </si>
  <si>
    <t>Уточнить способ удержания, извлечения и перемещения</t>
  </si>
  <si>
    <t>Усиление проёма</t>
  </si>
  <si>
    <t>Определить по конструктивному проекту</t>
  </si>
  <si>
    <t>Отходы и вывоз</t>
  </si>
  <si>
    <t>Уточнить количество отходов и расстояние вывоза</t>
  </si>
  <si>
    <t>Источник объёма</t>
  </si>
  <si>
    <t>Учебная схема: два проёма 1,2 × 2,1 м, по три реза</t>
  </si>
  <si>
    <t>Примечание</t>
  </si>
  <si>
    <t>Учебный пример, числа условные. Отдельные работы требуют проектного обоснования.</t>
  </si>
  <si>
    <t>База и принятая редакция</t>
  </si>
  <si>
    <t>ГЭСН ФСНБ-2022; принятую редакцию для объекта указать перед выпуском сметы</t>
  </si>
  <si>
    <t>Составил / подпись</t>
  </si>
  <si>
    <t>Проверил / подпись</t>
  </si>
  <si>
    <t>Форма рассчитана на один тип проёмов одинаковых размеров. Для другого типа создайте отдельную копию ведомости и расчёта. Поверхность резки не прибавляют к длине; дополнительные резы заполняют на листе «Расчёт резов».</t>
  </si>
  <si>
    <t>Расчёт линий реза и добавки на глубину</t>
  </si>
  <si>
    <t>Тип линии</t>
  </si>
  <si>
    <t>Линий на проём</t>
  </si>
  <si>
    <t>Длина линии, м</t>
  </si>
  <si>
    <t>Толщина, мм</t>
  </si>
  <si>
    <t>Длина всего, м</t>
  </si>
  <si>
    <t>Поверхность, м²</t>
  </si>
  <si>
    <t>Вертикальные стороны</t>
  </si>
  <si>
    <t>Верхняя сторона</t>
  </si>
  <si>
    <t>Нижняя сторона</t>
  </si>
  <si>
    <t>Внутренние разделительные резы</t>
  </si>
  <si>
    <t>Итого по схеме резов</t>
  </si>
  <si>
    <t>Основная глубина, мм</t>
  </si>
  <si>
    <t>Шаг добавки, мм</t>
  </si>
  <si>
    <t>Заданная глубина, мм</t>
  </si>
  <si>
    <t>Полных шагов сверх основной глубины</t>
  </si>
  <si>
    <t>Способ записи добавки</t>
  </si>
  <si>
    <t>Объём</t>
  </si>
  <si>
    <t>Основная строка: объём, м</t>
  </si>
  <si>
    <t>Добавка: объём, м</t>
  </si>
  <si>
    <t>Добавка: кратность</t>
  </si>
  <si>
    <t>Добавка: эквивалентный объём, м</t>
  </si>
  <si>
    <t>Добавку записывают одним способом: длина с кратностью либо эквивалентный объём с кратностью 1. Не умножайте одновременно оба поля. Неполный шаг глубины требует решения сметчика; формула не округляет его.</t>
  </si>
  <si>
    <t>Количество линий подтверждают схемой ППР. При отсутствии нижних или внутренних резов укажите ноль в числе линий и длине. Работа с двух сторон не означает автоматического удвоения всех линий.</t>
  </si>
  <si>
    <t>Основание глубины: ГЭСН 81-02-46-2022, таблица 46-04-016. Проверено 07.10.2026.</t>
  </si>
  <si>
    <t>Нормы и источники для проверки сметчиком</t>
  </si>
  <si>
    <t>База</t>
  </si>
  <si>
    <t>Шифр</t>
  </si>
  <si>
    <t>Наименование</t>
  </si>
  <si>
    <t>Измеритель</t>
  </si>
  <si>
    <t>Условие / ресурс</t>
  </si>
  <si>
    <t>Проверено</t>
  </si>
  <si>
    <t>Статус выбора</t>
  </si>
  <si>
    <t>ГЭСН ФСНБ-2022</t>
  </si>
  <si>
    <t>46-04-016-01</t>
  </si>
  <si>
    <t>Резка дисковыми стенорезными машинами бетонных и железобетонных конструкций стен, перегородок и перекрытий глубиной 230 мм</t>
  </si>
  <si>
    <t>м реза</t>
  </si>
  <si>
    <t>230 мм; диск «П»</t>
  </si>
  <si>
    <t>Проверить</t>
  </si>
  <si>
    <t>46-04-016-02</t>
  </si>
  <si>
    <t>На каждые 100 мм увеличения глубины реза добавлять к норме 46-04-016-01</t>
  </si>
  <si>
    <t>Каждые 100 мм; диск «П»</t>
  </si>
  <si>
    <t>Принятая редакция</t>
  </si>
  <si>
    <t>Указать для объекта; дата проверки не является номером редакции</t>
  </si>
  <si>
    <t>Алмазный диск</t>
  </si>
  <si>
    <t>Расход «П», ресурс 01.7.17.06; обосновать количество по проекту</t>
  </si>
  <si>
    <t>Проектное основание расхода</t>
  </si>
  <si>
    <t>Сборник 46</t>
  </si>
  <si>
    <t>ГЭСН 81-02-46-2022: таблица 46-04-016 и приложение 46.1</t>
  </si>
  <si>
    <t>Методика № 571/пр</t>
  </si>
  <si>
    <t>Пункт 12: расход ресурсов «П»; пункты 7, 8, 10: применение и состав</t>
  </si>
  <si>
    <t>Канатная альтернатива</t>
  </si>
  <si>
    <t>06-03-008-01; м² поверхности резки; не добавлять к дисковой работе того же участка</t>
  </si>
  <si>
    <t>Инструмент и анкеры</t>
  </si>
  <si>
    <t>На м²: алмазный канат 1 м, анкеры 0,001 т; сверить полный состав принятой нормы</t>
  </si>
  <si>
    <t>Сборник 6</t>
  </si>
  <si>
    <t>ГЭСН 81-02-06-2022: таблица 06-03-008</t>
  </si>
  <si>
    <t>Базисный контроль</t>
  </si>
  <si>
    <t>ФЕР-2020, базисный уровень цен 2001 года</t>
  </si>
  <si>
    <t>Работа</t>
  </si>
  <si>
    <t>Количество, м</t>
  </si>
  <si>
    <t>На метр, руб.</t>
  </si>
  <si>
    <t>Прямые затраты, руб.</t>
  </si>
  <si>
    <t>Кратность</t>
  </si>
  <si>
    <t>ФЕР ФСНБ-2020</t>
  </si>
  <si>
    <t>На каждые 100 мм увеличения глубины реза добавлять к расценке 46-04-016-01</t>
  </si>
  <si>
    <t>Сумма двух строк</t>
  </si>
  <si>
    <t>Табличные прямые затраты до дооценки дисков и дополнительных работ. НР, СП, непредвиденные и НДС не начислены. Это базисный контроль, не текущая цена и не стоимость законченного проёма.</t>
  </si>
  <si>
    <t>Диски: количество / основание</t>
  </si>
  <si>
    <t>Дополнительные работы</t>
  </si>
  <si>
    <t>Подбор проверил</t>
  </si>
  <si>
    <t>Подбор утвердил / дата</t>
  </si>
  <si>
    <t>Проверка ВОР перед подбором и выпуском сметы</t>
  </si>
  <si>
    <t>Что проверить</t>
  </si>
  <si>
    <t>Результат / действие</t>
  </si>
  <si>
    <t>Открытый вопрос или основание</t>
  </si>
  <si>
    <t>Материал, технология и размеры</t>
  </si>
  <si>
    <t>Схема всех линий реза</t>
  </si>
  <si>
    <t>Перевод в измеритель нормы</t>
  </si>
  <si>
    <t>Добавка без двойного увеличения</t>
  </si>
  <si>
    <t>Полнота ресурсов нормы</t>
  </si>
  <si>
    <t>Проектный расход алмазного диска «П»</t>
  </si>
  <si>
    <t>Отверстия под крепление направляющей</t>
  </si>
  <si>
    <t>Удержание и удаление вырезанного блока</t>
  </si>
  <si>
    <t>Усиление по конструктивному проекту</t>
  </si>
  <si>
    <t>Количество отходов и расстояние вывоза</t>
  </si>
  <si>
    <t>Редакция базы и утверждение подбора</t>
  </si>
  <si>
    <t>Заполнение размеров не закрывает проектные вопросы. Подтверждение расхода инструмента не означает, что усиление или вывоз проверены. Все оставшиеся вопросы записывают в своей строке.</t>
  </si>
  <si>
    <t>Учебный образец показывает расчёт, но не проектное решение по устройству проёмов.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</si>
</sst>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"/>
    <numFmt numFmtId="166" formatCode="#,##0.######"/>
  </numFmts>
  <fonts count="5" x14ac:knownFonts="1">
    <font>
      <color theme="1"/>
      <family val="2"/>
      <scheme val="minor"/>
      <sz val="11"/>
      <name val="Calibri"/>
    </font>
    <font>
      <b/>
      <color rgb="39271F"/>
      <sz val="15"/>
      <name val="Arial"/>
    </font>
    <font>
      <color rgb="39271F"/>
      <sz val="10"/>
      <name val="Arial"/>
    </font>
    <font>
      <b/>
      <color rgb="FFFFFF"/>
      <sz val="10"/>
      <name val="Arial"/>
    </font>
    <font>
      <b/>
      <color rgb="39271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3CD"/>
      </patternFill>
    </fill>
    <fill>
      <patternFill patternType="solid">
        <fgColor rgb="39271F"/>
      </patternFill>
    </fill>
    <fill>
      <patternFill patternType="solid">
        <fgColor rgb="F3F0EC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2" borderId="0" xfId="0" applyNumberFormat="1" applyFont="1" applyFill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6" fontId="2" fillId="4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166" fontId="2" fillId="4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2">
    <dxf>
      <font>
        <color rgb="9C2E1B"/>
      </font>
      <fill>
        <patternFill patternType="solid">
          <fgColor rgb="FBE4DA"/>
        </patternFill>
      </fill>
    </dxf>
    <dxf>
      <font>
        <color rgb="9C2E1B"/>
      </font>
      <fill>
        <patternFill patternType="solid">
          <fgColor rgb="FBE4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66dd4e98-0836-45a6-ab9d-d000780fc968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66dd4e98-0836-45a6-ab9d-d000780fc968" TargetMode="External"/><Relationship Id="rId2" Type="http://schemas.openxmlformats.org/officeDocument/2006/relationships/hyperlink" Target="https://fgiscs.minstroyrf.ru/api/FrsnDocument/DocDataByGuid/f1a96b87-242c-466c-b10c-115bb92d43ea" TargetMode="External"/><Relationship Id="rId3" Type="http://schemas.openxmlformats.org/officeDocument/2006/relationships/hyperlink" Target="https://fgiscs.minstroyrf.ru/api/FrsnDocument/DocDataByGuid/39a7e78c-ad13-45e9-b21c-dec131bbf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8"/>
  <sheetViews>
    <sheetView workbookViewId="0" showGridLines="0"/>
  </sheetViews>
  <sheetFormatPr defaultRowHeight="26" outlineLevelRow="0" outlineLevelCol="0" x14ac:dyDescent="55" customHeight="1"/>
  <cols>
    <col min="1" max="1" width="6" customWidth="1"/>
    <col min="2" max="2" width="26" customWidth="1"/>
    <col min="3" max="3" width="30" customWidth="1"/>
    <col min="4" max="4" width="11" customWidth="1"/>
    <col min="5" max="6" width="12" customWidth="1"/>
    <col min="7" max="7" width="14" customWidth="1"/>
    <col min="8" max="8" width="30" customWidth="1"/>
    <col min="9" max="9" width="15" customWidth="1"/>
    <col min="10" max="12" width="18" customWidth="1"/>
  </cols>
  <sheetData>
    <row r="2" ht="34" customHeight="1" spans="1:1" x14ac:dyDescent="0.25">
      <c r="A2" s="1" t="s">
        <v>0</v>
      </c>
    </row>
    <row r="4" ht="32" customHeight="1" spans="1:12" x14ac:dyDescent="0.25">
      <c r="A4" s="2" t="s">
        <v>1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</row>
    <row r="5" ht="32" customHeight="1" spans="1:12" x14ac:dyDescent="0.25">
      <c r="A5" s="2" t="s">
        <v>3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ht="32" customHeight="1" spans="1:12" x14ac:dyDescent="0.25">
      <c r="A6" s="2" t="s">
        <v>4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ht="32" customHeight="1" spans="1:12" x14ac:dyDescent="0.25">
      <c r="A7" s="2" t="s">
        <v>5</v>
      </c>
      <c r="B7" s="2"/>
      <c r="C7" s="2"/>
      <c r="D7" s="4">
        <v>46302</v>
      </c>
      <c r="E7" s="4"/>
      <c r="F7" s="4"/>
      <c r="G7" s="4"/>
      <c r="H7" s="4"/>
      <c r="I7" s="4"/>
      <c r="J7" s="4"/>
      <c r="K7" s="4"/>
      <c r="L7" s="4"/>
    </row>
    <row r="9" ht="60" customHeight="1" spans="1:12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  <c r="L9" s="5" t="s">
        <v>17</v>
      </c>
    </row>
    <row r="10" ht="76" customHeight="1" spans="1:12" x14ac:dyDescent="0.25">
      <c r="A10" s="6">
        <v>1</v>
      </c>
      <c r="B10" s="3" t="s">
        <v>18</v>
      </c>
      <c r="C10" s="3" t="s">
        <v>19</v>
      </c>
      <c r="D10" s="7">
        <v>2</v>
      </c>
      <c r="E10" s="8">
        <v>1.2</v>
      </c>
      <c r="F10" s="8">
        <v>2.1</v>
      </c>
      <c r="G10" s="8">
        <v>430</v>
      </c>
      <c r="H10" s="3" t="s">
        <v>20</v>
      </c>
      <c r="I10" s="9">
        <f>IF(ISNUMBER('Расчёт резов'!F10),'Расчёт резов'!F10,"")</f>
        <v>10.8</v>
      </c>
      <c r="J10" s="9">
        <f>IF(ISNUMBER('Расчёт резов'!G10),'Расчёт резов'!G10,"")</f>
        <v>4.644</v>
      </c>
      <c r="K10" s="9">
        <f>IF(COUNT(D10:F10)=3,D10*E10*F10,"")</f>
        <v>5.04</v>
      </c>
      <c r="L10" s="9">
        <f>IF(COUNT(K10,G10)=2,K10*G10/1000,"")</f>
        <v>2.1672</v>
      </c>
    </row>
    <row r="12" spans="1:12" x14ac:dyDescent="0.25">
      <c r="A12" s="2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4" ht="32" customHeight="1" spans="1:12" x14ac:dyDescent="0.25">
      <c r="A14" s="2" t="s">
        <v>22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</row>
    <row r="15" ht="32" customHeight="1" spans="1:12" x14ac:dyDescent="0.25">
      <c r="A15" s="2" t="s">
        <v>23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</row>
    <row r="16" ht="32" customHeight="1" spans="1:12" x14ac:dyDescent="0.25">
      <c r="A16" s="2" t="s">
        <v>24</v>
      </c>
      <c r="B16" s="2"/>
      <c r="C16" s="2"/>
      <c r="D16" s="3" t="s">
        <v>25</v>
      </c>
      <c r="E16" s="3"/>
      <c r="F16" s="3"/>
      <c r="G16" s="3"/>
      <c r="H16" s="3"/>
      <c r="I16" s="3"/>
      <c r="J16" s="3"/>
      <c r="K16" s="3"/>
      <c r="L16" s="3"/>
    </row>
    <row r="17" ht="32" customHeight="1" spans="1:12" x14ac:dyDescent="0.25">
      <c r="A17" s="2" t="s">
        <v>26</v>
      </c>
      <c r="B17" s="2"/>
      <c r="C17" s="2"/>
      <c r="D17" s="3" t="s">
        <v>27</v>
      </c>
      <c r="E17" s="3"/>
      <c r="F17" s="3"/>
      <c r="G17" s="3"/>
      <c r="H17" s="3"/>
      <c r="I17" s="3"/>
      <c r="J17" s="3"/>
      <c r="K17" s="3"/>
      <c r="L17" s="3"/>
    </row>
    <row r="18" ht="32" customHeight="1" spans="1:12" x14ac:dyDescent="0.25">
      <c r="A18" s="2" t="s">
        <v>28</v>
      </c>
      <c r="B18" s="2"/>
      <c r="C18" s="2"/>
      <c r="D18" s="3" t="s">
        <v>29</v>
      </c>
      <c r="E18" s="3"/>
      <c r="F18" s="3"/>
      <c r="G18" s="3"/>
      <c r="H18" s="3"/>
      <c r="I18" s="3"/>
      <c r="J18" s="3"/>
      <c r="K18" s="3"/>
      <c r="L18" s="3"/>
    </row>
    <row r="19" ht="32" customHeight="1" spans="1:12" x14ac:dyDescent="0.25">
      <c r="A19" s="2" t="s">
        <v>30</v>
      </c>
      <c r="B19" s="2"/>
      <c r="C19" s="2"/>
      <c r="D19" s="3" t="s">
        <v>31</v>
      </c>
      <c r="E19" s="3"/>
      <c r="F19" s="3"/>
      <c r="G19" s="3"/>
      <c r="H19" s="3"/>
      <c r="I19" s="3"/>
      <c r="J19" s="3"/>
      <c r="K19" s="3"/>
      <c r="L19" s="3"/>
    </row>
    <row r="20" ht="32" customHeight="1" spans="1:12" x14ac:dyDescent="0.25">
      <c r="A20" s="2" t="s">
        <v>32</v>
      </c>
      <c r="B20" s="2"/>
      <c r="C20" s="2"/>
      <c r="D20" s="3" t="s">
        <v>33</v>
      </c>
      <c r="E20" s="3"/>
      <c r="F20" s="3"/>
      <c r="G20" s="3"/>
      <c r="H20" s="3"/>
      <c r="I20" s="3"/>
      <c r="J20" s="3"/>
      <c r="K20" s="3"/>
      <c r="L20" s="3"/>
    </row>
    <row r="21" ht="32" customHeight="1" spans="1:12" x14ac:dyDescent="0.25">
      <c r="A21" s="2" t="s">
        <v>34</v>
      </c>
      <c r="B21" s="2"/>
      <c r="C21" s="2"/>
      <c r="D21" s="3" t="s">
        <v>35</v>
      </c>
      <c r="E21" s="3"/>
      <c r="F21" s="3"/>
      <c r="G21" s="3"/>
      <c r="H21" s="3"/>
      <c r="I21" s="3"/>
      <c r="J21" s="3"/>
      <c r="K21" s="3"/>
      <c r="L21" s="3"/>
    </row>
    <row r="22" ht="32" customHeight="1" spans="1:12" x14ac:dyDescent="0.25">
      <c r="A22" s="2" t="s">
        <v>36</v>
      </c>
      <c r="B22" s="2"/>
      <c r="C22" s="2"/>
      <c r="D22" s="3" t="s">
        <v>37</v>
      </c>
      <c r="E22" s="3"/>
      <c r="F22" s="3"/>
      <c r="G22" s="3"/>
      <c r="H22" s="3"/>
      <c r="I22" s="3"/>
      <c r="J22" s="3"/>
      <c r="K22" s="3"/>
      <c r="L22" s="3"/>
    </row>
    <row r="24" ht="32" customHeight="1" spans="1:12" x14ac:dyDescent="0.25">
      <c r="A24" s="2" t="s">
        <v>38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</row>
    <row r="25" ht="32" customHeight="1" spans="1:12" x14ac:dyDescent="0.25">
      <c r="A25" s="2" t="s">
        <v>39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</row>
    <row r="27" ht="32" customHeight="1" spans="1:12" x14ac:dyDescent="0.25">
      <c r="A27" s="2" t="s">
        <v>40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mergeCells count="32">
    <mergeCell ref="A4:C4"/>
    <mergeCell ref="D4:L4"/>
    <mergeCell ref="A5:C5"/>
    <mergeCell ref="D5:L5"/>
    <mergeCell ref="A6:C6"/>
    <mergeCell ref="D6:L6"/>
    <mergeCell ref="A7:C7"/>
    <mergeCell ref="D7:L7"/>
    <mergeCell ref="A12:L12"/>
    <mergeCell ref="A14:C14"/>
    <mergeCell ref="D14:L14"/>
    <mergeCell ref="A15:C15"/>
    <mergeCell ref="D15:L15"/>
    <mergeCell ref="A16:C16"/>
    <mergeCell ref="D16:L16"/>
    <mergeCell ref="A17:C17"/>
    <mergeCell ref="D17:L17"/>
    <mergeCell ref="A18:C18"/>
    <mergeCell ref="D18:L18"/>
    <mergeCell ref="A19:C19"/>
    <mergeCell ref="D19:L19"/>
    <mergeCell ref="A20:C20"/>
    <mergeCell ref="D20:L20"/>
    <mergeCell ref="A21:C21"/>
    <mergeCell ref="D21:L21"/>
    <mergeCell ref="A22:C22"/>
    <mergeCell ref="D22:L22"/>
    <mergeCell ref="A24:C24"/>
    <mergeCell ref="D24:L24"/>
    <mergeCell ref="A25:C25"/>
    <mergeCell ref="D25:L25"/>
    <mergeCell ref="A27:L28"/>
  </mergeCells>
  <dataValidations count="2">
    <dataValidation type="whole" operator="greaterThanOrEqual" allowBlank="1" showErrorMessage="1" errorTitle="Проверьте исходное число" error="Введите положительное число." sqref="D10">
      <formula1>1</formula1>
    </dataValidation>
    <dataValidation type="decimal" operator="greaterThanOrEqual" allowBlank="1" showErrorMessage="1" errorTitle="Проверьте исходное число" error="Введите положительное число." sqref="E10:G10">
      <formula1>0.001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1"/>
  <sheetViews>
    <sheetView workbookViewId="0" showGridLines="0"/>
  </sheetViews>
  <sheetFormatPr defaultRowHeight="26" outlineLevelRow="0" outlineLevelCol="0" x14ac:dyDescent="55" customHeight="1"/>
  <cols>
    <col min="1" max="1" width="48" customWidth="1"/>
    <col min="2" max="4" width="17" customWidth="1"/>
    <col min="5" max="5" width="18" customWidth="1"/>
    <col min="6" max="6" width="20" customWidth="1"/>
    <col min="7" max="7" width="22" customWidth="1"/>
  </cols>
  <sheetData>
    <row r="2" ht="34" customHeight="1" spans="1:1" x14ac:dyDescent="0.25">
      <c r="A2" s="1" t="s">
        <v>41</v>
      </c>
    </row>
    <row r="5" ht="46" customHeight="1" spans="1:7" x14ac:dyDescent="0.25">
      <c r="A5" s="5" t="s">
        <v>42</v>
      </c>
      <c r="B5" s="5" t="s">
        <v>43</v>
      </c>
      <c r="C5" s="5" t="s">
        <v>44</v>
      </c>
      <c r="D5" s="5" t="s">
        <v>9</v>
      </c>
      <c r="E5" s="5" t="s">
        <v>45</v>
      </c>
      <c r="F5" s="5" t="s">
        <v>46</v>
      </c>
      <c r="G5" s="5" t="s">
        <v>47</v>
      </c>
    </row>
    <row r="6" ht="28" customHeight="1" spans="1:7" x14ac:dyDescent="0.25">
      <c r="A6" s="2" t="s">
        <v>48</v>
      </c>
      <c r="B6" s="10">
        <v>2</v>
      </c>
      <c r="C6" s="9">
        <f>IF(ISNUMBER('ВОР'!F10),'ВОР'!F10,"")</f>
        <v>2.1</v>
      </c>
      <c r="D6" s="9">
        <f>IF(ISNUMBER('ВОР'!D10),'ВОР'!D10,"")</f>
        <v>2</v>
      </c>
      <c r="E6" s="9">
        <f>IF(ISNUMBER('ВОР'!G10),'ВОР'!G10,"")</f>
        <v>430</v>
      </c>
      <c r="F6" s="9">
        <f>IF(COUNT(B6:D6)=3,B6*C6*D6,"")</f>
        <v>8.4</v>
      </c>
      <c r="G6" s="9">
        <f>IF(COUNT(E6:F6)=2,F6*E6/1000,"")</f>
        <v>3.612</v>
      </c>
    </row>
    <row r="7" ht="28" customHeight="1" spans="1:7" x14ac:dyDescent="0.25">
      <c r="A7" s="2" t="s">
        <v>49</v>
      </c>
      <c r="B7" s="10">
        <v>1</v>
      </c>
      <c r="C7" s="9">
        <f>IF(ISNUMBER('ВОР'!E10),'ВОР'!E10,"")</f>
        <v>1.2</v>
      </c>
      <c r="D7" s="9">
        <f>IF(ISNUMBER('ВОР'!D10),'ВОР'!D10,"")</f>
        <v>2</v>
      </c>
      <c r="E7" s="9">
        <f>IF(ISNUMBER('ВОР'!G10),'ВОР'!G10,"")</f>
        <v>430</v>
      </c>
      <c r="F7" s="9">
        <f>IF(COUNT(B7:D7)=3,B7*C7*D7,"")</f>
        <v>2.4</v>
      </c>
      <c r="G7" s="9">
        <f>IF(COUNT(E7:F7)=2,F7*E7/1000,"")</f>
        <v>1.032</v>
      </c>
    </row>
    <row r="8" ht="28" customHeight="1" spans="1:7" x14ac:dyDescent="0.25">
      <c r="A8" s="2" t="s">
        <v>50</v>
      </c>
      <c r="B8" s="10">
        <v>0</v>
      </c>
      <c r="C8" s="10">
        <v>0</v>
      </c>
      <c r="D8" s="9">
        <f>IF(ISNUMBER('ВОР'!D10),'ВОР'!D10,"")</f>
        <v>2</v>
      </c>
      <c r="E8" s="9">
        <f>IF(ISNUMBER('ВОР'!G10),'ВОР'!G10,"")</f>
        <v>430</v>
      </c>
      <c r="F8" s="9">
        <f>IF(COUNT(B8:D8)=3,B8*C8*D8,"")</f>
        <v>0</v>
      </c>
      <c r="G8" s="9">
        <f>IF(COUNT(E8:F8)=2,F8*E8/1000,"")</f>
        <v>0</v>
      </c>
    </row>
    <row r="9" ht="40" customHeight="1" spans="1:7" x14ac:dyDescent="0.25">
      <c r="A9" s="2" t="s">
        <v>51</v>
      </c>
      <c r="B9" s="10">
        <v>0</v>
      </c>
      <c r="C9" s="10">
        <v>0</v>
      </c>
      <c r="D9" s="9">
        <f>IF(ISNUMBER('ВОР'!D10),'ВОР'!D10,"")</f>
        <v>2</v>
      </c>
      <c r="E9" s="9">
        <f>IF(ISNUMBER('ВОР'!G10),'ВОР'!G10,"")</f>
        <v>430</v>
      </c>
      <c r="F9" s="9">
        <f>IF(COUNT(B9:D9)=3,B9*C9*D9,"")</f>
        <v>0</v>
      </c>
      <c r="G9" s="9">
        <f>IF(COUNT(E9:F9)=2,F9*E9/1000,"")</f>
        <v>0</v>
      </c>
    </row>
    <row r="10" spans="1:7" x14ac:dyDescent="0.25">
      <c r="A10" s="11" t="s">
        <v>52</v>
      </c>
      <c r="F10" s="9">
        <f>IF(COUNT(F6:F9)=4,SUM(F6:F9),"")</f>
        <v>10.8</v>
      </c>
      <c r="G10" s="9">
        <f>IF(COUNT(G6:G9)=4,SUM(G6:G9),"")</f>
        <v>4.644</v>
      </c>
    </row>
    <row r="13" spans="1:2" x14ac:dyDescent="0.25">
      <c r="A13" s="2" t="s">
        <v>53</v>
      </c>
      <c r="B13" s="6">
        <v>230</v>
      </c>
    </row>
    <row r="14" spans="1:2" x14ac:dyDescent="0.25">
      <c r="A14" s="2" t="s">
        <v>54</v>
      </c>
      <c r="B14" s="6">
        <v>100</v>
      </c>
    </row>
    <row r="15" spans="1:2" x14ac:dyDescent="0.25">
      <c r="A15" s="2" t="s">
        <v>55</v>
      </c>
      <c r="B15" s="9">
        <f>IF(ISNUMBER('ВОР'!G10),'ВОР'!G10,"")</f>
        <v>430</v>
      </c>
    </row>
    <row r="16" spans="1:4" x14ac:dyDescent="0.25">
      <c r="A16" s="2" t="s">
        <v>56</v>
      </c>
      <c r="B16" s="9">
        <f>IF(NOT(ISNUMBER(B15)),"",IF(B15&lt;B13,"Проверить глубину",IF(MOD(B15-B13,B14)&lt;&gt;0,"Проверить неполный шаг",(B15-B13)/B14)))</f>
        <v>2</v>
      </c>
      <c r="C16" s="9"/>
      <c r="D16" s="9"/>
    </row>
    <row r="17" spans="1:2" x14ac:dyDescent="0.25">
      <c r="A17" s="2" t="s">
        <v>57</v>
      </c>
      <c r="B17" s="3" t="s">
        <v>58</v>
      </c>
    </row>
    <row r="19" spans="1:2" x14ac:dyDescent="0.25">
      <c r="A19" s="2" t="s">
        <v>59</v>
      </c>
      <c r="B19" s="9">
        <f>IF(ISNUMBER(F10),F10,"")</f>
        <v>10.8</v>
      </c>
    </row>
    <row r="20" spans="1:2" x14ac:dyDescent="0.25">
      <c r="A20" s="2" t="s">
        <v>60</v>
      </c>
      <c r="B20" s="9">
        <f>IF(COUNT(B19,B16)=2,IF(B17="Объём",B19*B16,B19),"")</f>
        <v>21.6</v>
      </c>
    </row>
    <row r="21" spans="1:2" x14ac:dyDescent="0.25">
      <c r="A21" s="2" t="s">
        <v>61</v>
      </c>
      <c r="B21" s="9">
        <f>IF(ISNUMBER(B16),IF(B17="Объём",1,B16),"")</f>
        <v>1</v>
      </c>
    </row>
    <row r="22" spans="1:2" x14ac:dyDescent="0.25">
      <c r="A22" s="2" t="s">
        <v>62</v>
      </c>
      <c r="B22" s="9">
        <f>IF(COUNT(B20:B21)=2,B20*B21,"")</f>
        <v>21.6</v>
      </c>
    </row>
    <row r="24" ht="28" customHeight="1" spans="1:7" x14ac:dyDescent="0.25">
      <c r="A24" s="2" t="s">
        <v>63</v>
      </c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7" ht="28" customHeight="1" spans="1:7" x14ac:dyDescent="0.25">
      <c r="A27" s="2" t="s">
        <v>64</v>
      </c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30" ht="26" customHeight="1" spans="1:7" x14ac:dyDescent="0.25">
      <c r="A30" s="2" t="s">
        <v>65</v>
      </c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</sheetData>
  <mergeCells count="4">
    <mergeCell ref="B16:D16"/>
    <mergeCell ref="A24:G25"/>
    <mergeCell ref="A27:G28"/>
    <mergeCell ref="A30:G31"/>
  </mergeCells>
  <conditionalFormatting sqref="B16:D16">
    <cfRule type="expression" dxfId="0" priority="1">
      <formula>ISTEXT(B16)</formula>
    </cfRule>
  </conditionalFormatting>
  <dataValidations count="3">
    <dataValidation type="list" allowBlank="1" showErrorMessage="1" errorTitle="Выберите значение из списка" sqref="B17">
      <formula1>"Объём,Кратность"</formula1>
    </dataValidation>
    <dataValidation type="whole" operator="greaterThanOrEqual" allowBlank="1" showErrorMessage="1" errorTitle="Проверьте исходное число" error="Введите неотрицательное число." sqref="B6:B9">
      <formula1>0</formula1>
    </dataValidation>
    <dataValidation type="decimal" operator="greaterThanOrEqual" allowBlank="1" showErrorMessage="1" errorTitle="Проверьте исходное число" error="Введите неотрицательное число." sqref="C8:C9">
      <formula1>0</formula1>
    </dataValidation>
  </dataValidations>
  <hyperlinks>
    <hyperlink ref="A30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3"/>
  <sheetViews>
    <sheetView workbookViewId="0" showGridLines="0"/>
  </sheetViews>
  <sheetFormatPr defaultRowHeight="26" outlineLevelRow="0" outlineLevelCol="0" x14ac:dyDescent="55" customHeight="1"/>
  <cols>
    <col min="1" max="1" width="23" customWidth="1"/>
    <col min="2" max="2" width="21" customWidth="1"/>
    <col min="3" max="3" width="66" customWidth="1"/>
    <col min="4" max="4" width="20" customWidth="1"/>
    <col min="5" max="5" width="24" customWidth="1"/>
    <col min="6" max="6" width="25" customWidth="1"/>
    <col min="7" max="7" width="24" customWidth="1"/>
  </cols>
  <sheetData>
    <row r="2" ht="34" customHeight="1" spans="1:1" x14ac:dyDescent="0.25">
      <c r="A2" s="1" t="s">
        <v>66</v>
      </c>
    </row>
    <row r="4" ht="46" customHeight="1" spans="1:7" x14ac:dyDescent="0.25">
      <c r="A4" s="5" t="s">
        <v>67</v>
      </c>
      <c r="B4" s="5" t="s">
        <v>68</v>
      </c>
      <c r="C4" s="5" t="s">
        <v>69</v>
      </c>
      <c r="D4" s="5" t="s">
        <v>70</v>
      </c>
      <c r="E4" s="5" t="s">
        <v>71</v>
      </c>
      <c r="F4" s="5" t="s">
        <v>72</v>
      </c>
      <c r="G4" s="5" t="s">
        <v>73</v>
      </c>
    </row>
    <row r="5" ht="64" customHeight="1" spans="1:7" x14ac:dyDescent="0.25">
      <c r="A5" s="2" t="s">
        <v>74</v>
      </c>
      <c r="B5" s="2" t="s">
        <v>75</v>
      </c>
      <c r="C5" s="2" t="s">
        <v>76</v>
      </c>
      <c r="D5" s="2" t="s">
        <v>77</v>
      </c>
      <c r="E5" s="2" t="s">
        <v>78</v>
      </c>
      <c r="F5" s="12">
        <v>46302</v>
      </c>
      <c r="G5" s="3" t="s">
        <v>79</v>
      </c>
    </row>
    <row r="6" ht="64" customHeight="1" spans="1:7" x14ac:dyDescent="0.25">
      <c r="A6" s="2" t="s">
        <v>74</v>
      </c>
      <c r="B6" s="2" t="s">
        <v>80</v>
      </c>
      <c r="C6" s="2" t="s">
        <v>81</v>
      </c>
      <c r="D6" s="2" t="s">
        <v>77</v>
      </c>
      <c r="E6" s="2" t="s">
        <v>82</v>
      </c>
      <c r="F6" s="12">
        <v>46302</v>
      </c>
      <c r="G6" s="3" t="s">
        <v>79</v>
      </c>
    </row>
    <row r="8" ht="32" customHeight="1" spans="1:7" x14ac:dyDescent="0.25">
      <c r="A8" s="2" t="s">
        <v>83</v>
      </c>
      <c r="B8" s="3" t="s">
        <v>84</v>
      </c>
      <c r="C8" s="3"/>
      <c r="D8" s="3"/>
      <c r="E8" s="3"/>
      <c r="F8" s="3"/>
      <c r="G8" s="3"/>
    </row>
    <row r="9" ht="32" customHeight="1" spans="1:7" x14ac:dyDescent="0.25">
      <c r="A9" s="2" t="s">
        <v>85</v>
      </c>
      <c r="B9" s="2" t="s">
        <v>86</v>
      </c>
      <c r="C9" s="2"/>
      <c r="D9" s="2"/>
      <c r="E9" s="2"/>
      <c r="F9" s="2"/>
      <c r="G9" s="2"/>
    </row>
    <row r="10" ht="32" customHeight="1" spans="1:7" x14ac:dyDescent="0.25">
      <c r="A10" s="2" t="s">
        <v>87</v>
      </c>
      <c r="B10" s="3"/>
      <c r="C10" s="3"/>
      <c r="D10" s="3"/>
      <c r="E10" s="3"/>
      <c r="F10" s="3"/>
      <c r="G10" s="3"/>
    </row>
    <row r="12" ht="32" customHeight="1" spans="1:7" x14ac:dyDescent="0.25">
      <c r="A12" s="2" t="s">
        <v>88</v>
      </c>
      <c r="B12" s="2" t="s">
        <v>89</v>
      </c>
      <c r="C12" s="2"/>
      <c r="D12" s="2"/>
      <c r="E12" s="2"/>
      <c r="F12" s="2"/>
      <c r="G12" s="2"/>
    </row>
    <row r="13" ht="32" customHeight="1" spans="1:7" x14ac:dyDescent="0.25">
      <c r="A13" s="2" t="s">
        <v>90</v>
      </c>
      <c r="B13" s="2" t="s">
        <v>91</v>
      </c>
      <c r="C13" s="2"/>
      <c r="D13" s="2"/>
      <c r="E13" s="2"/>
      <c r="F13" s="2"/>
      <c r="G13" s="2"/>
    </row>
    <row r="15" ht="32" customHeight="1" spans="1:7" x14ac:dyDescent="0.25">
      <c r="A15" s="2" t="s">
        <v>92</v>
      </c>
      <c r="B15" s="2" t="s">
        <v>93</v>
      </c>
      <c r="C15" s="2"/>
      <c r="D15" s="2"/>
      <c r="E15" s="2"/>
      <c r="F15" s="2"/>
      <c r="G15" s="2"/>
    </row>
    <row r="16" ht="32" customHeight="1" spans="1:7" x14ac:dyDescent="0.25">
      <c r="A16" s="2" t="s">
        <v>94</v>
      </c>
      <c r="B16" s="2" t="s">
        <v>95</v>
      </c>
      <c r="C16" s="2"/>
      <c r="D16" s="2"/>
      <c r="E16" s="2"/>
      <c r="F16" s="2"/>
      <c r="G16" s="2"/>
    </row>
    <row r="17" ht="32" customHeight="1" spans="1:7" x14ac:dyDescent="0.25">
      <c r="A17" s="2" t="s">
        <v>96</v>
      </c>
      <c r="B17" s="2" t="s">
        <v>97</v>
      </c>
      <c r="C17" s="2"/>
      <c r="D17" s="2"/>
      <c r="E17" s="2"/>
      <c r="F17" s="2"/>
      <c r="G17" s="2"/>
    </row>
    <row r="19" ht="32" customHeight="1" spans="1:7" x14ac:dyDescent="0.25">
      <c r="A19" s="2" t="s">
        <v>98</v>
      </c>
      <c r="B19" s="2" t="s">
        <v>99</v>
      </c>
      <c r="C19" s="2"/>
      <c r="D19" s="2"/>
      <c r="E19" s="2"/>
      <c r="F19" s="2"/>
      <c r="G19" s="2"/>
    </row>
    <row r="21" ht="46" customHeight="1" spans="1:7" x14ac:dyDescent="0.25">
      <c r="A21" s="5" t="s">
        <v>67</v>
      </c>
      <c r="B21" s="5" t="s">
        <v>68</v>
      </c>
      <c r="C21" s="5" t="s">
        <v>100</v>
      </c>
      <c r="D21" s="5" t="s">
        <v>101</v>
      </c>
      <c r="E21" s="5" t="s">
        <v>102</v>
      </c>
      <c r="F21" s="5" t="s">
        <v>103</v>
      </c>
      <c r="G21" s="5" t="s">
        <v>104</v>
      </c>
    </row>
    <row r="22" ht="64" customHeight="1" spans="1:7" x14ac:dyDescent="0.25">
      <c r="A22" s="2" t="s">
        <v>105</v>
      </c>
      <c r="B22" s="2" t="s">
        <v>75</v>
      </c>
      <c r="C22" s="2" t="s">
        <v>76</v>
      </c>
      <c r="D22" s="9">
        <f>IF(ISNUMBER('Расчёт резов'!B19),'Расчёт резов'!B19,"")</f>
        <v>10.8</v>
      </c>
      <c r="E22" s="13">
        <v>333.6</v>
      </c>
      <c r="F22" s="14">
        <f>IF(COUNT(D22:E22,G22)=3,D22*E22*G22,"")</f>
        <v>3602.88</v>
      </c>
      <c r="G22" s="9">
        <f>1</f>
        <v>1</v>
      </c>
    </row>
    <row r="23" ht="64" customHeight="1" spans="1:7" x14ac:dyDescent="0.25">
      <c r="A23" s="2" t="s">
        <v>105</v>
      </c>
      <c r="B23" s="2" t="s">
        <v>80</v>
      </c>
      <c r="C23" s="2" t="s">
        <v>106</v>
      </c>
      <c r="D23" s="9">
        <f>IF(ISNUMBER('Расчёт резов'!B20),'Расчёт резов'!B20,"")</f>
        <v>21.6</v>
      </c>
      <c r="E23" s="13">
        <v>82.74</v>
      </c>
      <c r="F23" s="14">
        <f>IF(COUNT(D23:E23,G23)=3,D23*E23*G23,"")</f>
        <v>1787.184</v>
      </c>
      <c r="G23" s="9">
        <f>IF(ISNUMBER('Расчёт резов'!B21),'Расчёт резов'!B21,"")</f>
        <v>1</v>
      </c>
    </row>
    <row r="24" spans="3:6" x14ac:dyDescent="0.25">
      <c r="C24" s="11" t="s">
        <v>107</v>
      </c>
      <c r="F24" s="14">
        <f>IF(COUNT(F22:F23)=2,SUM(F22:F23),"")</f>
        <v>5390.064</v>
      </c>
    </row>
    <row r="26" ht="28" customHeight="1" spans="1:7" x14ac:dyDescent="0.25">
      <c r="A26" s="2" t="s">
        <v>108</v>
      </c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9" ht="32" customHeight="1" spans="1:7" x14ac:dyDescent="0.25">
      <c r="A29" s="2" t="s">
        <v>109</v>
      </c>
      <c r="B29" s="3"/>
      <c r="C29" s="3"/>
      <c r="D29" s="3"/>
      <c r="E29" s="3"/>
      <c r="F29" s="3"/>
      <c r="G29" s="3"/>
    </row>
    <row r="30" ht="32" customHeight="1" spans="1:7" x14ac:dyDescent="0.25">
      <c r="A30" s="2" t="s">
        <v>110</v>
      </c>
      <c r="B30" s="3"/>
      <c r="C30" s="3"/>
      <c r="D30" s="3"/>
      <c r="E30" s="3"/>
      <c r="F30" s="3"/>
      <c r="G30" s="3"/>
    </row>
    <row r="32" ht="32" customHeight="1" spans="1:7" x14ac:dyDescent="0.25">
      <c r="A32" s="2" t="s">
        <v>111</v>
      </c>
      <c r="B32" s="3"/>
      <c r="C32" s="3"/>
      <c r="D32" s="3"/>
      <c r="E32" s="3"/>
      <c r="F32" s="3"/>
      <c r="G32" s="3"/>
    </row>
    <row r="33" ht="32" customHeight="1" spans="1:7" x14ac:dyDescent="0.25">
      <c r="A33" s="2" t="s">
        <v>112</v>
      </c>
      <c r="B33" s="3"/>
      <c r="C33" s="3"/>
      <c r="D33" s="3"/>
      <c r="E33" s="3"/>
      <c r="F33" s="3"/>
      <c r="G33" s="3"/>
    </row>
  </sheetData>
  <mergeCells count="14">
    <mergeCell ref="B8:G8"/>
    <mergeCell ref="B9:G9"/>
    <mergeCell ref="B10:G10"/>
    <mergeCell ref="B12:G12"/>
    <mergeCell ref="B13:G13"/>
    <mergeCell ref="B15:G15"/>
    <mergeCell ref="B16:G16"/>
    <mergeCell ref="B17:G17"/>
    <mergeCell ref="B19:G19"/>
    <mergeCell ref="A26:G27"/>
    <mergeCell ref="B29:G29"/>
    <mergeCell ref="B30:G30"/>
    <mergeCell ref="B32:G32"/>
    <mergeCell ref="B33:G33"/>
  </mergeCells>
  <dataValidations count="1">
    <dataValidation type="list" allowBlank="1" showErrorMessage="1" errorTitle="Выберите значение из списка" sqref="G5:G6">
      <formula1>"Проверить,Утверждено"</formula1>
    </dataValidation>
  </dataValidations>
  <hyperlinks>
    <hyperlink ref="B12" r:id="rId1"/>
    <hyperlink ref="B13" r:id="rId2"/>
    <hyperlink ref="B17" r:id="rId3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1"/>
  <sheetViews>
    <sheetView workbookViewId="0" showGridLines="0"/>
  </sheetViews>
  <sheetFormatPr defaultRowHeight="26" outlineLevelRow="0" outlineLevelCol="0" x14ac:dyDescent="55" customHeight="1"/>
  <cols>
    <col min="1" max="1" width="62" customWidth="1"/>
    <col min="2" max="2" width="44" customWidth="1"/>
    <col min="3" max="3" width="76" customWidth="1"/>
  </cols>
  <sheetData>
    <row r="2" ht="34" customHeight="1" spans="1:1" x14ac:dyDescent="0.25">
      <c r="A2" s="1" t="s">
        <v>113</v>
      </c>
    </row>
    <row r="5" ht="46" customHeight="1" spans="1:3" x14ac:dyDescent="0.25">
      <c r="A5" s="5" t="s">
        <v>114</v>
      </c>
      <c r="B5" s="5" t="s">
        <v>115</v>
      </c>
      <c r="C5" s="5" t="s">
        <v>116</v>
      </c>
    </row>
    <row r="6" ht="38" customHeight="1" spans="1:3" x14ac:dyDescent="0.25">
      <c r="A6" s="2" t="s">
        <v>117</v>
      </c>
      <c r="B6" s="15" t="str">
        <f>IF(AND('ВОР'!B10&lt;&gt;"",'ВОР'!C10&lt;&gt;"",COUNT('ВОР'!D10:G10)=4),"Размеры заполнены","Заполнить материал, способ и размеры")</f>
        <v>Размеры заполнены</v>
      </c>
      <c r="C6" s="3"/>
    </row>
    <row r="7" ht="38" customHeight="1" spans="1:3" x14ac:dyDescent="0.25">
      <c r="A7" s="2" t="s">
        <v>118</v>
      </c>
      <c r="B7" s="15" t="str">
        <f>IF(ISNUMBER('Расчёт резов'!F10),"Сверить с ППР","Заполнить все линии, включая нулевые")</f>
        <v>Сверить с ППР</v>
      </c>
      <c r="C7" s="3"/>
    </row>
    <row r="8" ht="38" customHeight="1" spans="1:3" x14ac:dyDescent="0.25">
      <c r="A8" s="2" t="s">
        <v>119</v>
      </c>
      <c r="B8" s="15" t="str">
        <f>IF(COUNT('ВОР'!I10:L10)=4,"Геометрия рассчитана; сверить норму","Расчёт не завершён")</f>
        <v>Геометрия рассчитана; сверить норму</v>
      </c>
      <c r="C8" s="3"/>
    </row>
    <row r="9" ht="38" customHeight="1" spans="1:3" x14ac:dyDescent="0.25">
      <c r="A9" s="2" t="s">
        <v>120</v>
      </c>
      <c r="B9" s="15" t="str">
        <f>IF(COUNT('Расчёт резов'!B19,'Расчёт резов'!B22,'Расчёт резов'!B16)=3,IF(ABS('Расчёт резов'!B22-'Расчёт резов'!B19*'Расчёт резов'!B16)&lt;0.000001,"Добавка согласована","Проверить объём и кратность"),"Проверить глубину и исходные данные")</f>
        <v>Добавка согласована</v>
      </c>
      <c r="C9" s="3"/>
    </row>
    <row r="10" ht="38" customHeight="1" spans="1:3" x14ac:dyDescent="0.25">
      <c r="A10" s="2" t="s">
        <v>121</v>
      </c>
      <c r="B10" s="3" t="s">
        <v>79</v>
      </c>
      <c r="C10" s="3"/>
    </row>
    <row r="11" ht="38" customHeight="1" spans="1:3" x14ac:dyDescent="0.25">
      <c r="A11" s="2" t="s">
        <v>122</v>
      </c>
      <c r="B11" s="3" t="s">
        <v>79</v>
      </c>
      <c r="C11" s="3"/>
    </row>
    <row r="12" ht="38" customHeight="1" spans="1:3" x14ac:dyDescent="0.25">
      <c r="A12" s="2" t="s">
        <v>123</v>
      </c>
      <c r="B12" s="3" t="s">
        <v>79</v>
      </c>
      <c r="C12" s="3"/>
    </row>
    <row r="13" ht="38" customHeight="1" spans="1:3" x14ac:dyDescent="0.25">
      <c r="A13" s="2" t="s">
        <v>124</v>
      </c>
      <c r="B13" s="3" t="s">
        <v>79</v>
      </c>
      <c r="C13" s="3"/>
    </row>
    <row r="14" ht="38" customHeight="1" spans="1:3" x14ac:dyDescent="0.25">
      <c r="A14" s="2" t="s">
        <v>125</v>
      </c>
      <c r="B14" s="3" t="s">
        <v>79</v>
      </c>
      <c r="C14" s="3"/>
    </row>
    <row r="15" ht="38" customHeight="1" spans="1:3" x14ac:dyDescent="0.25">
      <c r="A15" s="2" t="s">
        <v>126</v>
      </c>
      <c r="B15" s="3" t="s">
        <v>79</v>
      </c>
      <c r="C15" s="3"/>
    </row>
    <row r="16" ht="38" customHeight="1" spans="1:3" x14ac:dyDescent="0.25">
      <c r="A16" s="2" t="s">
        <v>127</v>
      </c>
      <c r="B16" s="3" t="s">
        <v>79</v>
      </c>
      <c r="C16" s="3"/>
    </row>
    <row r="18" ht="26" customHeight="1" spans="1:3" x14ac:dyDescent="0.25">
      <c r="A18" s="2" t="s">
        <v>128</v>
      </c>
      <c r="B18" s="2"/>
      <c r="C18" s="2"/>
    </row>
    <row r="19" spans="1:3" x14ac:dyDescent="0.25">
      <c r="A19" s="2"/>
      <c r="B19" s="2"/>
      <c r="C19" s="2"/>
    </row>
    <row r="21" spans="1:3" x14ac:dyDescent="0.25">
      <c r="A21" s="2" t="s">
        <v>129</v>
      </c>
      <c r="B21" s="2"/>
      <c r="C21" s="2"/>
    </row>
  </sheetData>
  <mergeCells count="2">
    <mergeCell ref="A18:C19"/>
    <mergeCell ref="A21:C21"/>
  </mergeCells>
  <conditionalFormatting sqref="B6:B16">
    <cfRule type="expression" dxfId="1" priority="1">
      <formula>LEFT(B6,8)="Проверить"</formula>
    </cfRule>
  </conditionalFormatting>
  <dataValidations count="1">
    <dataValidation type="list" allowBlank="1" showErrorMessage="1" errorTitle="Выберите значение из списка" sqref="B10:B16">
      <formula1>"Проверить,Подтверждено,Не требуется"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Расчёт резов</vt:lpstr>
      <vt:lpstr>Нормы и источники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