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Подбор" state="visible" r:id="rId6"/>
    <sheet sheetId="4" name="Источники" state="visible" r:id="rId7"/>
    <sheet sheetId="5" name="Ресурсы" state="visible" r:id="rId8"/>
    <sheet sheetId="6" name="ФЕРр-базис" state="visible" r:id="rId9"/>
  </sheets>
  <definedNames>
    <definedName name="_xlnm.Print_Area" localSheetId="0">'Инструкция'!$A1:$D18</definedName>
    <definedName name="_xlnm.Print_Area" localSheetId="1">'ВОР'!$A1:$O20</definedName>
    <definedName name="_xlnm.Print_Titles" localSheetId="1">'ВОР'!$11:$11</definedName>
    <definedName name="_xlnm.Print_Area" localSheetId="2">'Подбор'!$A1:$L20</definedName>
    <definedName name="_xlnm.Print_Titles" localSheetId="2">'Подбор'!$11:$11</definedName>
    <definedName name="_xlnm.Print_Area" localSheetId="3">'Источники'!$A1:$D9</definedName>
    <definedName name="_xlnm.Print_Area" localSheetId="4">'Ресурсы'!$A1:$F7</definedName>
    <definedName name="_xlnm.Print_Area" localSheetId="5">'ФЕРр-базис'!$A1:$G16</definedName>
  </definedNames>
  <calcPr calcId="171027" fullCalcOnLoad="1"/>
</workbook>
</file>

<file path=xl/sharedStrings.xml><?xml version="1.0" encoding="utf-8"?>
<sst xmlns="http://schemas.openxmlformats.org/spreadsheetml/2006/main" count="181" uniqueCount="151">
  <si>
    <t>Ремонт подъезда: ВОР и подбор</t>
  </si>
  <si>
    <t>Учебный пример, числа условные. Четыре отдельные операции.</t>
  </si>
  <si>
    <t>Шаг</t>
  </si>
  <si>
    <t>Раздел</t>
  </si>
  <si>
    <t>Как заполнить</t>
  </si>
  <si>
    <t>1</t>
  </si>
  <si>
    <t>ВОР</t>
  </si>
  <si>
    <t>Заполните место, операцию, основание, материал и обмер. Для штукатурки и плиток сохраните размер каждого места.</t>
  </si>
  <si>
    <t>2</t>
  </si>
  <si>
    <t>Объём</t>
  </si>
  <si>
    <t>Для одинаковых мест укажите число и размер одного места; для иной геометрии внесите прямой объём и его основание.</t>
  </si>
  <si>
    <t>3</t>
  </si>
  <si>
    <t>Окраска</t>
  </si>
  <si>
    <t>Укажите старое покрытие, всю площадь окраски и площадь расчистки. Доля расчистки рассчитывается отдельно.</t>
  </si>
  <si>
    <t>4</t>
  </si>
  <si>
    <t>Подбор</t>
  </si>
  <si>
    <t>Укажите базу, шифр, точное название, измеритель и делитель. Проверьте состав работ и материалы.</t>
  </si>
  <si>
    <t>5</t>
  </si>
  <si>
    <t>Проверка</t>
  </si>
  <si>
    <t>Подбор проверяет и утверждает сметчик. Заполните статус, ФИО, должность и дату проверки.</t>
  </si>
  <si>
    <t>6</t>
  </si>
  <si>
    <t>Поля ввода</t>
  </si>
  <si>
    <t>Светло-жёлтые ячейки предназначены для исходных данных. Ячейки с формулами пересчитываются в Excel.</t>
  </si>
  <si>
    <t>7</t>
  </si>
  <si>
    <t>Единицы</t>
  </si>
  <si>
    <t>Не суммируйте площади со штуками или количества разных измерителей. ВОР сохраняет физическую единицу.</t>
  </si>
  <si>
    <t>8</t>
  </si>
  <si>
    <t>Стоимость</t>
  </si>
  <si>
    <t>Цены, индексы и начисления определяют по методу, региону и периоду. Это рабочая таблица, не унифицированная форма сметы.</t>
  </si>
  <si>
    <t>Лист «ФЕРр-базис»: ФСНБ-2020, базисный уровень цен 2001 года.</t>
  </si>
  <si>
    <t>Ремонт штукатурки потолка и повторная окраска стен относятся к разным поверхностям.</t>
  </si>
  <si>
    <t>Работы, параметры и обмеры</t>
  </si>
  <si>
    <t>Объект</t>
  </si>
  <si>
    <t>Учебный подъезд многоквартирного дома</t>
  </si>
  <si>
    <t>Основание ВОР</t>
  </si>
  <si>
    <t>Учебный пример, числа условные</t>
  </si>
  <si>
    <t>Метод расчёта</t>
  </si>
  <si>
    <t>Регион и период цен</t>
  </si>
  <si>
    <t>Редакция нормативной базы</t>
  </si>
  <si>
    <t>Дата</t>
  </si>
  <si>
    <t>№</t>
  </si>
  <si>
    <t>Место</t>
  </si>
  <si>
    <t>Работа</t>
  </si>
  <si>
    <t>Основание</t>
  </si>
  <si>
    <t>Материал</t>
  </si>
  <si>
    <t>Слой, мм</t>
  </si>
  <si>
    <t>Число мест</t>
  </si>
  <si>
    <t>Размер места</t>
  </si>
  <si>
    <t>Старое покрытие</t>
  </si>
  <si>
    <t>Расчистка, м²</t>
  </si>
  <si>
    <t>Ед. ВОР</t>
  </si>
  <si>
    <t>Прямой объём</t>
  </si>
  <si>
    <t>Объём ВОР</t>
  </si>
  <si>
    <t>Основание объёма</t>
  </si>
  <si>
    <t>Расчистка, %</t>
  </si>
  <si>
    <t>Потолок</t>
  </si>
  <si>
    <t>Ремонт штукатурки потолка</t>
  </si>
  <si>
    <t>Камень</t>
  </si>
  <si>
    <t>Известковый раствор</t>
  </si>
  <si>
    <t>м²</t>
  </si>
  <si>
    <t>16 мест по 0,75 м²</t>
  </si>
  <si>
    <t>Стены</t>
  </si>
  <si>
    <t>Водоэмульсионная окраска стен</t>
  </si>
  <si>
    <t>Минеральное</t>
  </si>
  <si>
    <t>Водоэмульсионный состав</t>
  </si>
  <si>
    <t>Известковая или клеевая краска</t>
  </si>
  <si>
    <t>Учебный обмер стен</t>
  </si>
  <si>
    <t>Лестница</t>
  </si>
  <si>
    <t>Ремонт бетонных ступеней</t>
  </si>
  <si>
    <t>Бетон</t>
  </si>
  <si>
    <t>По техническому решению</t>
  </si>
  <si>
    <t>шт.</t>
  </si>
  <si>
    <t>Счёт ремонтируемых ступеней</t>
  </si>
  <si>
    <t>Облицовка стен</t>
  </si>
  <si>
    <t>Смена рядовых стеновых плиток</t>
  </si>
  <si>
    <t>Стена</t>
  </si>
  <si>
    <t>Глазурованные плитки на растворе</t>
  </si>
  <si>
    <t>Два места по четыре плитки</t>
  </si>
  <si>
    <t>Подписи: должность, ФИО, дата. Порядок согласования устанавливает заказчик.</t>
  </si>
  <si>
    <t>Составил</t>
  </si>
  <si>
    <t>Проверил</t>
  </si>
  <si>
    <t>Согласовал</t>
  </si>
  <si>
    <t>Нормы и перевод объёмов</t>
  </si>
  <si>
    <t>№ ВОР</t>
  </si>
  <si>
    <t>База</t>
  </si>
  <si>
    <t>Шифр</t>
  </si>
  <si>
    <t>Точное название нормы</t>
  </si>
  <si>
    <t>Измеритель</t>
  </si>
  <si>
    <t>Делитель</t>
  </si>
  <si>
    <t>Физический объём</t>
  </si>
  <si>
    <t>Количество</t>
  </si>
  <si>
    <t>Включённые операции</t>
  </si>
  <si>
    <t>Материалы и уточнения</t>
  </si>
  <si>
    <t>Статус</t>
  </si>
  <si>
    <t>Проверяющий: ФИО, должность, дата</t>
  </si>
  <si>
    <t>ГЭСНр ФСНБ-2022</t>
  </si>
  <si>
    <t>61-01-004-01</t>
  </si>
  <si>
    <t>Ремонт штукатурки потолков по камню известковым раствором площадью отдельных мест: до 1 м2 толщиной слоя до 20 мм</t>
  </si>
  <si>
    <t>100 м2</t>
  </si>
  <si>
    <t>Отбивка старой штукатурки. Подготовка поверхности насечкой вручную. Оштукатуривание отдельных мест. Отделка поверхности штукатурки.</t>
  </si>
  <si>
    <t>Известковый раствор М100; расход на листе «Ресурсы»</t>
  </si>
  <si>
    <t>Требует проверки сметчиком</t>
  </si>
  <si>
    <t>62-01-016-01</t>
  </si>
  <si>
    <t>Окрашивание водоэмульсионными составами поверхностей стен, ранее окрашенных: известковой или клеевой краской с расчисткой старой краски до 10%</t>
  </si>
  <si>
    <t>Сверить полный состав нормы и положения сборника</t>
  </si>
  <si>
    <t>Сопоставить материалы с полным составом ресурсов и техническим решением</t>
  </si>
  <si>
    <t>59-01-005-02</t>
  </si>
  <si>
    <t>Ремонт ступеней: бетонных</t>
  </si>
  <si>
    <t>100 шт</t>
  </si>
  <si>
    <t>Расчистка трещин и отбитых мест. Устройство и разборка опалубки. Заделка мест ремонта. Шлифование отремонтированных мест вручную. Затирка и железнение отремонтированных мест.</t>
  </si>
  <si>
    <t>63-03-003-01</t>
  </si>
  <si>
    <t>Ремонт облицовки из керамических глазурованных плиток: рядовых на стенах со сменой плиток в одном месте до 10 штук</t>
  </si>
  <si>
    <t>Вырубка поврежденных плиток и раствора. Подготовка и укладка плиток на растворе. Расшивка швов и протирка поверхности.</t>
  </si>
  <si>
    <t>Документы и нормативная база</t>
  </si>
  <si>
    <t>Документ</t>
  </si>
  <si>
    <t>Что подтверждает</t>
  </si>
  <si>
    <t>Ссылка</t>
  </si>
  <si>
    <t>Проверено</t>
  </si>
  <si>
    <t>Методика № 571/пр от 14.07.2022</t>
  </si>
  <si>
    <t>Состав и потребность в ресурсах; правила применения сборников и ремонтных норм; погрузка и перевозка мусора.</t>
  </si>
  <si>
    <t>https://fgiscs.minstroyrf.ru/api/FrsnDocument/DocDataByGuid/f1a96b87-242c-466c-b10c-115bb92d43ea</t>
  </si>
  <si>
    <t>Приказ № 527/пр от 12.08.2026</t>
  </si>
  <si>
    <t>Изменения ФСНБ-2022 применяются с 25.08.2026.</t>
  </si>
  <si>
    <t>https://fgiscs.minstroyrf.ru/api/values/GetFileContent/bc48aeae-c435-412e-a4f3-a764006d0a2a</t>
  </si>
  <si>
    <t>Госэкспертиза Новгородской области: ФСНБ</t>
  </si>
  <si>
    <t>ФСНБ-2022 включает ГЭСНр на ремонтно-строительные работы.</t>
  </si>
  <si>
    <t>https://gosexpert53.ru/uslugi/negosudarstvennye-uslugi/regionalnyy-tsentr-monitoringa-i-tsenoobrazovaniya/dokumenty/prikazy-minstroya-rossii-po-fsnb-osnovnye-.php</t>
  </si>
  <si>
    <t>Шифры, измерители, состав и ресурсы: проверить по принятой редакции сборников.</t>
  </si>
  <si>
    <t>https://fgiscs.minstroyrf.ru/</t>
  </si>
  <si>
    <t>Расход раствора: штукатурка потолка</t>
  </si>
  <si>
    <t>ГЭСНр</t>
  </si>
  <si>
    <t>Ресурс</t>
  </si>
  <si>
    <t>Единица</t>
  </si>
  <si>
    <t>Расход на 100 м²</t>
  </si>
  <si>
    <t>Количество нормы</t>
  </si>
  <si>
    <t>Расход на объём</t>
  </si>
  <si>
    <t>04.3.01.07-0025 Раствор штукатурный, известковый, М100</t>
  </si>
  <si>
    <t>м³</t>
  </si>
  <si>
    <t>Нормативный расход; геометрический объём слоя и закупку определяют отдельно.</t>
  </si>
  <si>
    <t>ФЕРр ФСНБ-2020: базисный уровень цен 2001 года</t>
  </si>
  <si>
    <t>Отдельная иллюстрация прямых затрат. Не текущая стоимость ремонта подъезда.</t>
  </si>
  <si>
    <t>ФЕРр</t>
  </si>
  <si>
    <t>ПЗ на измеритель, руб.</t>
  </si>
  <si>
    <t>ПЗ строки, руб.</t>
  </si>
  <si>
    <t>61-4-1</t>
  </si>
  <si>
    <t>62-16-1</t>
  </si>
  <si>
    <t>59-5-2</t>
  </si>
  <si>
    <t>63-9-1</t>
  </si>
  <si>
    <t>ПЗ четырёх строк, базисный уровень, состав неполный</t>
  </si>
  <si>
    <t>Без НР, СП, индексов, дополнительных материалов, прочих затрат и налога.</t>
  </si>
  <si>
    <t>Цены ФЕРр не являются стоимостью норм ГЭСНр ФСНБ-2022.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</si>
</sst>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4D342B"/>
      <sz val="14"/>
      <name val="Arial"/>
    </font>
    <font>
      <color rgb="282422"/>
      <sz val="10"/>
      <name val="Arial"/>
    </font>
    <font>
      <b/>
      <color rgb="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4D342B"/>
      </patternFill>
    </fill>
    <fill>
      <patternFill patternType="solid">
        <fgColor rgb="FFF4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f1a96b87-242c-466c-b10c-115bb92d43ea" TargetMode="External"/><Relationship Id="rId2" Type="http://schemas.openxmlformats.org/officeDocument/2006/relationships/hyperlink" Target="https://fgiscs.minstroyrf.ru/api/values/GetFileContent/bc48aeae-c435-412e-a4f3-a764006d0a2a" TargetMode="External"/><Relationship Id="rId3" Type="http://schemas.openxmlformats.org/officeDocument/2006/relationships/hyperlink" Target="https://gosexpert53.ru/uslugi/negosudarstvennye-uslugi/regionalnyy-tsentr-monitoringa-i-tsenoobrazovaniya/dokumenty/prikazy-minstroya-rossii-po-fsnb-osnovnye-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8"/>
  <sheetViews>
    <sheetView workbookViewId="0" showGridLines="0"/>
  </sheetViews>
  <sheetFormatPr defaultRowHeight="15" outlineLevelRow="0" outlineLevelCol="0" x14ac:dyDescent="55"/>
  <cols>
    <col min="1" max="1" width="7" customWidth="1"/>
    <col min="2" max="4" width="35" customWidth="1"/>
  </cols>
  <sheetData>
    <row r="2" ht="25" customHeight="1" spans="1:4" x14ac:dyDescent="0.25">
      <c r="A2" s="1" t="s">
        <v>0</v>
      </c>
      <c r="B2" s="1"/>
      <c r="C2" s="1"/>
      <c r="D2" s="1"/>
    </row>
    <row r="4" ht="30" customHeight="1" spans="1:4" x14ac:dyDescent="0.25">
      <c r="A4" s="2" t="s">
        <v>1</v>
      </c>
      <c r="B4" s="2"/>
      <c r="C4" s="2"/>
      <c r="D4" s="2"/>
    </row>
    <row r="6" ht="48" customHeight="1" spans="1:4" x14ac:dyDescent="0.25">
      <c r="A6" s="3" t="s">
        <v>2</v>
      </c>
      <c r="B6" s="3" t="s">
        <v>3</v>
      </c>
      <c r="C6" s="3" t="s">
        <v>4</v>
      </c>
      <c r="D6" s="3"/>
    </row>
    <row r="7" ht="44" customHeight="1" spans="1:4" x14ac:dyDescent="0.25">
      <c r="A7" s="2" t="s">
        <v>5</v>
      </c>
      <c r="B7" s="2" t="s">
        <v>6</v>
      </c>
      <c r="C7" s="2" t="s">
        <v>7</v>
      </c>
      <c r="D7" s="2"/>
    </row>
    <row r="8" ht="44" customHeight="1" spans="1:4" x14ac:dyDescent="0.25">
      <c r="A8" s="2" t="s">
        <v>8</v>
      </c>
      <c r="B8" s="2" t="s">
        <v>9</v>
      </c>
      <c r="C8" s="2" t="s">
        <v>10</v>
      </c>
      <c r="D8" s="2"/>
    </row>
    <row r="9" ht="44" customHeight="1" spans="1:4" x14ac:dyDescent="0.25">
      <c r="A9" s="2" t="s">
        <v>11</v>
      </c>
      <c r="B9" s="2" t="s">
        <v>12</v>
      </c>
      <c r="C9" s="2" t="s">
        <v>13</v>
      </c>
      <c r="D9" s="2"/>
    </row>
    <row r="10" ht="44" customHeight="1" spans="1:4" x14ac:dyDescent="0.25">
      <c r="A10" s="2" t="s">
        <v>14</v>
      </c>
      <c r="B10" s="2" t="s">
        <v>15</v>
      </c>
      <c r="C10" s="2" t="s">
        <v>16</v>
      </c>
      <c r="D10" s="2"/>
    </row>
    <row r="11" ht="44" customHeight="1" spans="1:4" x14ac:dyDescent="0.25">
      <c r="A11" s="2" t="s">
        <v>17</v>
      </c>
      <c r="B11" s="2" t="s">
        <v>18</v>
      </c>
      <c r="C11" s="2" t="s">
        <v>19</v>
      </c>
      <c r="D11" s="2"/>
    </row>
    <row r="12" ht="44" customHeight="1" spans="1:4" x14ac:dyDescent="0.25">
      <c r="A12" s="2" t="s">
        <v>20</v>
      </c>
      <c r="B12" s="2" t="s">
        <v>21</v>
      </c>
      <c r="C12" s="2" t="s">
        <v>22</v>
      </c>
      <c r="D12" s="2"/>
    </row>
    <row r="13" ht="44" customHeight="1" spans="1:4" x14ac:dyDescent="0.25">
      <c r="A13" s="2" t="s">
        <v>23</v>
      </c>
      <c r="B13" s="2" t="s">
        <v>24</v>
      </c>
      <c r="C13" s="2" t="s">
        <v>25</v>
      </c>
      <c r="D13" s="2"/>
    </row>
    <row r="14" ht="44" customHeight="1" spans="1:4" x14ac:dyDescent="0.25">
      <c r="A14" s="2" t="s">
        <v>26</v>
      </c>
      <c r="B14" s="2" t="s">
        <v>27</v>
      </c>
      <c r="C14" s="2" t="s">
        <v>28</v>
      </c>
      <c r="D14" s="2"/>
    </row>
    <row r="16" ht="30" customHeight="1" spans="1:4" x14ac:dyDescent="0.25">
      <c r="A16" s="2" t="s">
        <v>29</v>
      </c>
      <c r="B16" s="2"/>
      <c r="C16" s="2"/>
      <c r="D16" s="2"/>
    </row>
    <row r="18" ht="30" customHeight="1" spans="1:4" x14ac:dyDescent="0.25">
      <c r="A18" s="2" t="s">
        <v>30</v>
      </c>
      <c r="B18" s="2"/>
      <c r="C18" s="2"/>
      <c r="D18" s="2"/>
    </row>
  </sheetData>
  <mergeCells count="13">
    <mergeCell ref="A2:D2"/>
    <mergeCell ref="A4:D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16:D16"/>
    <mergeCell ref="A18:D18"/>
  </mergeCells>
  <pageMargins left="0.25" right="0.25" top="0.4" bottom="0.4" header="0.2" footer="0.2"/>
  <pageSetup paperSize="8" orientation="landscape" horizontalDpi="4294967295" verticalDpi="4294967295" scale="100" fitToWidth="1" fitToHeight="0"/>
  <headerFooter>
    <oddFooter>&amp;LСметрикс&amp;C&amp;"Arial"&amp;10Страница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0"/>
  <sheetViews>
    <sheetView workbookViewId="0" showGridLines="0">
      <pane xSplit="2" ySplit="11" topLeftCell="C12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30" customWidth="1"/>
    <col min="4" max="4" width="16" customWidth="1"/>
    <col min="5" max="5" width="21" customWidth="1"/>
    <col min="6" max="7" width="10" customWidth="1"/>
    <col min="8" max="8" width="12" customWidth="1"/>
    <col min="9" max="9" width="25" customWidth="1"/>
    <col min="10" max="10" width="12" customWidth="1"/>
    <col min="11" max="11" width="8" customWidth="1"/>
    <col min="12" max="12" width="12" customWidth="1"/>
    <col min="13" max="13" width="14" customWidth="1"/>
    <col min="14" max="14" width="30" customWidth="1"/>
    <col min="15" max="15" width="12" customWidth="1"/>
  </cols>
  <sheetData>
    <row r="2" ht="25" customHeight="1" spans="1:15" x14ac:dyDescent="0.25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15" x14ac:dyDescent="0.25">
      <c r="A4" s="2" t="s">
        <v>32</v>
      </c>
      <c r="B4" s="2"/>
      <c r="C4" s="2"/>
      <c r="D4" s="4" t="s">
        <v>33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x14ac:dyDescent="0.25">
      <c r="A5" s="2" t="s">
        <v>34</v>
      </c>
      <c r="B5" s="2"/>
      <c r="C5" s="2"/>
      <c r="D5" s="4" t="s">
        <v>35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2" t="s">
        <v>36</v>
      </c>
      <c r="B6" s="2"/>
      <c r="C6" s="2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5">
      <c r="A7" s="2" t="s">
        <v>37</v>
      </c>
      <c r="B7" s="2"/>
      <c r="C7" s="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25">
      <c r="A8" s="2" t="s">
        <v>38</v>
      </c>
      <c r="B8" s="2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2" t="s">
        <v>39</v>
      </c>
      <c r="B9" s="2"/>
      <c r="C9" s="2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1" ht="48" customHeight="1" spans="1:15" x14ac:dyDescent="0.25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  <c r="G11" s="3" t="s">
        <v>46</v>
      </c>
      <c r="H11" s="3" t="s">
        <v>47</v>
      </c>
      <c r="I11" s="3" t="s">
        <v>48</v>
      </c>
      <c r="J11" s="3" t="s">
        <v>49</v>
      </c>
      <c r="K11" s="3" t="s">
        <v>50</v>
      </c>
      <c r="L11" s="3" t="s">
        <v>51</v>
      </c>
      <c r="M11" s="3" t="s">
        <v>52</v>
      </c>
      <c r="N11" s="3" t="s">
        <v>53</v>
      </c>
      <c r="O11" s="3" t="s">
        <v>54</v>
      </c>
    </row>
    <row r="12" ht="75" customHeight="1" spans="1:15" x14ac:dyDescent="0.25">
      <c r="A12" s="5">
        <v>1</v>
      </c>
      <c r="B12" s="4" t="s">
        <v>55</v>
      </c>
      <c r="C12" s="4" t="s">
        <v>56</v>
      </c>
      <c r="D12" s="4" t="s">
        <v>57</v>
      </c>
      <c r="E12" s="4" t="s">
        <v>58</v>
      </c>
      <c r="F12" s="6">
        <v>20</v>
      </c>
      <c r="G12" s="6">
        <v>16</v>
      </c>
      <c r="H12" s="6">
        <v>0.75</v>
      </c>
      <c r="I12" s="4"/>
      <c r="J12" s="4"/>
      <c r="K12" s="4" t="s">
        <v>59</v>
      </c>
      <c r="L12" s="4"/>
      <c r="M12" s="7">
        <f>IF(COUNT(G12:H12)=2,G12*H12,IF(COUNT(L12)=1,L12,""))</f>
        <v>12</v>
      </c>
      <c r="N12" s="4" t="s">
        <v>60</v>
      </c>
      <c r="O12" s="7">
        <f>IF(COUNT(J12,M12)=2,IF(M12&gt;0,J12/M12*100,""),"")</f>
      </c>
    </row>
    <row r="13" ht="75" customHeight="1" spans="1:15" x14ac:dyDescent="0.25">
      <c r="A13" s="5">
        <v>2</v>
      </c>
      <c r="B13" s="4" t="s">
        <v>61</v>
      </c>
      <c r="C13" s="4" t="s">
        <v>62</v>
      </c>
      <c r="D13" s="4" t="s">
        <v>63</v>
      </c>
      <c r="E13" s="4" t="s">
        <v>64</v>
      </c>
      <c r="F13" s="4"/>
      <c r="G13" s="4"/>
      <c r="H13" s="4"/>
      <c r="I13" s="4" t="s">
        <v>65</v>
      </c>
      <c r="J13" s="6">
        <v>16</v>
      </c>
      <c r="K13" s="4" t="s">
        <v>59</v>
      </c>
      <c r="L13" s="6">
        <v>200</v>
      </c>
      <c r="M13" s="7">
        <f>IF(COUNT(G13:H13)=2,G13*H13,IF(COUNT(L13)=1,L13,""))</f>
        <v>200</v>
      </c>
      <c r="N13" s="4" t="s">
        <v>66</v>
      </c>
      <c r="O13" s="7">
        <f>IF(COUNT(J13,M13)=2,IF(M13&gt;0,J13/M13*100,""),"")</f>
        <v>8</v>
      </c>
    </row>
    <row r="14" ht="75" customHeight="1" spans="1:15" x14ac:dyDescent="0.25">
      <c r="A14" s="5">
        <v>3</v>
      </c>
      <c r="B14" s="4" t="s">
        <v>67</v>
      </c>
      <c r="C14" s="4" t="s">
        <v>68</v>
      </c>
      <c r="D14" s="4" t="s">
        <v>69</v>
      </c>
      <c r="E14" s="4" t="s">
        <v>70</v>
      </c>
      <c r="F14" s="4"/>
      <c r="G14" s="4"/>
      <c r="H14" s="4"/>
      <c r="I14" s="4"/>
      <c r="J14" s="4"/>
      <c r="K14" s="4" t="s">
        <v>71</v>
      </c>
      <c r="L14" s="6">
        <v>6</v>
      </c>
      <c r="M14" s="7">
        <f>IF(COUNT(G14:H14)=2,G14*H14,IF(COUNT(L14)=1,L14,""))</f>
        <v>6</v>
      </c>
      <c r="N14" s="4" t="s">
        <v>72</v>
      </c>
      <c r="O14" s="7">
        <f>IF(COUNT(J14,M14)=2,IF(M14&gt;0,J14/M14*100,""),"")</f>
      </c>
    </row>
    <row r="15" ht="75" customHeight="1" spans="1:15" x14ac:dyDescent="0.25">
      <c r="A15" s="5">
        <v>4</v>
      </c>
      <c r="B15" s="4" t="s">
        <v>73</v>
      </c>
      <c r="C15" s="4" t="s">
        <v>74</v>
      </c>
      <c r="D15" s="4" t="s">
        <v>75</v>
      </c>
      <c r="E15" s="4" t="s">
        <v>76</v>
      </c>
      <c r="F15" s="4"/>
      <c r="G15" s="6">
        <v>2</v>
      </c>
      <c r="H15" s="6">
        <v>4</v>
      </c>
      <c r="I15" s="4"/>
      <c r="J15" s="4"/>
      <c r="K15" s="4" t="s">
        <v>71</v>
      </c>
      <c r="L15" s="4"/>
      <c r="M15" s="7">
        <f>IF(COUNT(G15:H15)=2,G15*H15,IF(COUNT(L15)=1,L15,""))</f>
        <v>8</v>
      </c>
      <c r="N15" s="4" t="s">
        <v>77</v>
      </c>
      <c r="O15" s="7">
        <f>IF(COUNT(J15,M15)=2,IF(M15&gt;0,J15/M15*100,""),"")</f>
      </c>
    </row>
    <row r="17" ht="30" customHeight="1" spans="1:15" x14ac:dyDescent="0.25">
      <c r="A17" s="2" t="s">
        <v>78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ht="28" customHeight="1" spans="1:15" x14ac:dyDescent="0.25">
      <c r="A18" s="2" t="s">
        <v>79</v>
      </c>
      <c r="B18" s="2"/>
      <c r="C18" s="2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ht="28" customHeight="1" spans="1:15" x14ac:dyDescent="0.25">
      <c r="A19" s="2" t="s">
        <v>80</v>
      </c>
      <c r="B19" s="2"/>
      <c r="C19" s="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ht="28" customHeight="1" spans="1:15" x14ac:dyDescent="0.25">
      <c r="A20" s="2" t="s">
        <v>81</v>
      </c>
      <c r="B20" s="2"/>
      <c r="C20" s="2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</sheetData>
  <autoFilter ref="A11:O15"/>
  <mergeCells count="20">
    <mergeCell ref="A2:O2"/>
    <mergeCell ref="A4:C4"/>
    <mergeCell ref="D4:O4"/>
    <mergeCell ref="A5:C5"/>
    <mergeCell ref="D5:O5"/>
    <mergeCell ref="A6:C6"/>
    <mergeCell ref="D6:O6"/>
    <mergeCell ref="A7:C7"/>
    <mergeCell ref="D7:O7"/>
    <mergeCell ref="A8:C8"/>
    <mergeCell ref="D8:O8"/>
    <mergeCell ref="A9:C9"/>
    <mergeCell ref="D9:O9"/>
    <mergeCell ref="A17:O17"/>
    <mergeCell ref="A18:C18"/>
    <mergeCell ref="D18:O18"/>
    <mergeCell ref="A19:C19"/>
    <mergeCell ref="D19:O19"/>
    <mergeCell ref="A20:C20"/>
    <mergeCell ref="D20:O20"/>
  </mergeCells>
  <pageMargins left="0.25" right="0.25" top="0.4" bottom="0.4" header="0.2" footer="0.2"/>
  <pageSetup paperSize="8" orientation="landscape" horizontalDpi="4294967295" verticalDpi="4294967295" scale="100" fitToWidth="1" fitToHeight="0"/>
  <headerFooter>
    <oddFooter>&amp;LСметрикс&amp;C&amp;"Arial"&amp;10Страница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0"/>
  <sheetViews>
    <sheetView workbookViewId="0" showGridLines="0">
      <pane xSplit="2" ySplit="11" topLeftCell="C12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5" customWidth="1"/>
    <col min="3" max="3" width="18" customWidth="1"/>
    <col min="4" max="4" width="42" customWidth="1"/>
    <col min="5" max="5" width="13" customWidth="1"/>
    <col min="6" max="6" width="11" customWidth="1"/>
    <col min="7" max="7" width="13" customWidth="1"/>
    <col min="8" max="8" width="14" customWidth="1"/>
    <col min="9" max="9" width="43" customWidth="1"/>
    <col min="10" max="10" width="35" customWidth="1"/>
    <col min="11" max="11" width="17" customWidth="1"/>
    <col min="12" max="12" width="28" customWidth="1"/>
  </cols>
  <sheetData>
    <row r="2" ht="25" customHeight="1" spans="1:12" x14ac:dyDescent="0.25">
      <c r="A2" s="1" t="s">
        <v>82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11" ht="48" customHeight="1" spans="1:12" x14ac:dyDescent="0.25">
      <c r="A11" s="3" t="s">
        <v>83</v>
      </c>
      <c r="B11" s="3" t="s">
        <v>84</v>
      </c>
      <c r="C11" s="3" t="s">
        <v>85</v>
      </c>
      <c r="D11" s="3" t="s">
        <v>86</v>
      </c>
      <c r="E11" s="3" t="s">
        <v>87</v>
      </c>
      <c r="F11" s="3" t="s">
        <v>88</v>
      </c>
      <c r="G11" s="3" t="s">
        <v>89</v>
      </c>
      <c r="H11" s="3" t="s">
        <v>90</v>
      </c>
      <c r="I11" s="3" t="s">
        <v>91</v>
      </c>
      <c r="J11" s="3" t="s">
        <v>92</v>
      </c>
      <c r="K11" s="3" t="s">
        <v>93</v>
      </c>
      <c r="L11" s="3" t="s">
        <v>94</v>
      </c>
    </row>
    <row r="12" ht="115" customHeight="1" spans="1:12" x14ac:dyDescent="0.25">
      <c r="A12" s="5">
        <v>1</v>
      </c>
      <c r="B12" s="4" t="s">
        <v>95</v>
      </c>
      <c r="C12" s="4" t="s">
        <v>96</v>
      </c>
      <c r="D12" s="4" t="s">
        <v>97</v>
      </c>
      <c r="E12" s="4" t="s">
        <v>98</v>
      </c>
      <c r="F12" s="6">
        <v>100</v>
      </c>
      <c r="G12" s="7">
        <f>IF(COUNT('ВОР'!M12)=1,'ВОР'!M12,"")</f>
        <v>12</v>
      </c>
      <c r="H12" s="7">
        <f>IF(COUNT(F12:G12)=2,IF(F12&gt;0,G12/F12,""),"")</f>
        <v>0.12</v>
      </c>
      <c r="I12" s="4" t="s">
        <v>99</v>
      </c>
      <c r="J12" s="4" t="s">
        <v>100</v>
      </c>
      <c r="K12" s="4" t="s">
        <v>101</v>
      </c>
      <c r="L12" s="4"/>
    </row>
    <row r="13" ht="115" customHeight="1" spans="1:12" x14ac:dyDescent="0.25">
      <c r="A13" s="5">
        <v>2</v>
      </c>
      <c r="B13" s="4" t="s">
        <v>95</v>
      </c>
      <c r="C13" s="4" t="s">
        <v>102</v>
      </c>
      <c r="D13" s="4" t="s">
        <v>103</v>
      </c>
      <c r="E13" s="4" t="s">
        <v>98</v>
      </c>
      <c r="F13" s="6">
        <v>100</v>
      </c>
      <c r="G13" s="7">
        <f>IF(COUNT('ВОР'!M13)=1,'ВОР'!M13,"")</f>
        <v>200</v>
      </c>
      <c r="H13" s="7">
        <f>IF(COUNT(F13:G13)=2,IF(F13&gt;0,G13/F13,""),"")</f>
        <v>2</v>
      </c>
      <c r="I13" s="4" t="s">
        <v>104</v>
      </c>
      <c r="J13" s="4" t="s">
        <v>105</v>
      </c>
      <c r="K13" s="4" t="s">
        <v>101</v>
      </c>
      <c r="L13" s="4"/>
    </row>
    <row r="14" ht="115" customHeight="1" spans="1:12" x14ac:dyDescent="0.25">
      <c r="A14" s="5">
        <v>3</v>
      </c>
      <c r="B14" s="4" t="s">
        <v>95</v>
      </c>
      <c r="C14" s="4" t="s">
        <v>106</v>
      </c>
      <c r="D14" s="4" t="s">
        <v>107</v>
      </c>
      <c r="E14" s="4" t="s">
        <v>108</v>
      </c>
      <c r="F14" s="6">
        <v>100</v>
      </c>
      <c r="G14" s="7">
        <f>IF(COUNT('ВОР'!M14)=1,'ВОР'!M14,"")</f>
        <v>6</v>
      </c>
      <c r="H14" s="7">
        <f>IF(COUNT(F14:G14)=2,IF(F14&gt;0,G14/F14,""),"")</f>
        <v>0.06</v>
      </c>
      <c r="I14" s="4" t="s">
        <v>109</v>
      </c>
      <c r="J14" s="4" t="s">
        <v>105</v>
      </c>
      <c r="K14" s="4" t="s">
        <v>101</v>
      </c>
      <c r="L14" s="4"/>
    </row>
    <row r="15" ht="115" customHeight="1" spans="1:12" x14ac:dyDescent="0.25">
      <c r="A15" s="5">
        <v>4</v>
      </c>
      <c r="B15" s="4" t="s">
        <v>95</v>
      </c>
      <c r="C15" s="4" t="s">
        <v>110</v>
      </c>
      <c r="D15" s="4" t="s">
        <v>111</v>
      </c>
      <c r="E15" s="4" t="s">
        <v>108</v>
      </c>
      <c r="F15" s="6">
        <v>100</v>
      </c>
      <c r="G15" s="7">
        <f>IF(COUNT('ВОР'!M15)=1,'ВОР'!M15,"")</f>
        <v>8</v>
      </c>
      <c r="H15" s="7">
        <f>IF(COUNT(F15:G15)=2,IF(F15&gt;0,G15/F15,""),"")</f>
        <v>0.08</v>
      </c>
      <c r="I15" s="4" t="s">
        <v>112</v>
      </c>
      <c r="J15" s="4" t="s">
        <v>105</v>
      </c>
      <c r="K15" s="4" t="s">
        <v>101</v>
      </c>
      <c r="L15" s="4"/>
    </row>
    <row r="17" ht="30" customHeight="1" spans="1:12" x14ac:dyDescent="0.25">
      <c r="A17" s="2" t="s">
        <v>78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ht="28" customHeight="1" spans="1:12" x14ac:dyDescent="0.25">
      <c r="A18" s="2" t="s">
        <v>79</v>
      </c>
      <c r="B18" s="2"/>
      <c r="C18" s="2"/>
      <c r="D18" s="4"/>
      <c r="E18" s="4"/>
      <c r="F18" s="4"/>
      <c r="G18" s="4"/>
      <c r="H18" s="4"/>
      <c r="I18" s="4"/>
      <c r="J18" s="4"/>
      <c r="K18" s="4"/>
      <c r="L18" s="4"/>
    </row>
    <row r="19" ht="28" customHeight="1" spans="1:12" x14ac:dyDescent="0.25">
      <c r="A19" s="2" t="s">
        <v>80</v>
      </c>
      <c r="B19" s="2"/>
      <c r="C19" s="2"/>
      <c r="D19" s="4"/>
      <c r="E19" s="4"/>
      <c r="F19" s="4"/>
      <c r="G19" s="4"/>
      <c r="H19" s="4"/>
      <c r="I19" s="4"/>
      <c r="J19" s="4"/>
      <c r="K19" s="4"/>
      <c r="L19" s="4"/>
    </row>
    <row r="20" ht="28" customHeight="1" spans="1:12" x14ac:dyDescent="0.25">
      <c r="A20" s="2" t="s">
        <v>81</v>
      </c>
      <c r="B20" s="2"/>
      <c r="C20" s="2"/>
      <c r="D20" s="4"/>
      <c r="E20" s="4"/>
      <c r="F20" s="4"/>
      <c r="G20" s="4"/>
      <c r="H20" s="4"/>
      <c r="I20" s="4"/>
      <c r="J20" s="4"/>
      <c r="K20" s="4"/>
      <c r="L20" s="4"/>
    </row>
  </sheetData>
  <autoFilter ref="A11:L15"/>
  <mergeCells count="8">
    <mergeCell ref="A2:L2"/>
    <mergeCell ref="A17:L17"/>
    <mergeCell ref="A18:C18"/>
    <mergeCell ref="D18:L18"/>
    <mergeCell ref="A19:C19"/>
    <mergeCell ref="D19:L19"/>
    <mergeCell ref="A20:C20"/>
    <mergeCell ref="D20:L20"/>
  </mergeCells>
  <dataValidations count="1">
    <dataValidation type="list" allowBlank="1" sqref="K12:K15">
      <formula1>"Требует проверки сметчиком,На уточнении,Подбор утверждён"</formula1>
    </dataValidation>
  </dataValidations>
  <pageMargins left="0.25" right="0.25" top="0.4" bottom="0.4" header="0.2" footer="0.2"/>
  <pageSetup paperSize="8" orientation="landscape" horizontalDpi="4294967295" verticalDpi="4294967295" scale="100" fitToWidth="1" fitToHeight="0"/>
  <headerFooter>
    <oddFooter>&amp;LСметрикс&amp;C&amp;"Arial"&amp;10Страница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70" customWidth="1"/>
    <col min="3" max="3" width="65" customWidth="1"/>
    <col min="4" max="4" width="15" customWidth="1"/>
  </cols>
  <sheetData>
    <row r="2" ht="25" customHeight="1" spans="1:4" x14ac:dyDescent="0.25">
      <c r="A2" s="1" t="s">
        <v>113</v>
      </c>
      <c r="B2" s="1"/>
      <c r="C2" s="1"/>
      <c r="D2" s="1"/>
    </row>
    <row r="4" ht="48" customHeight="1" spans="1:4" x14ac:dyDescent="0.25">
      <c r="A4" s="3" t="s">
        <v>114</v>
      </c>
      <c r="B4" s="3" t="s">
        <v>115</v>
      </c>
      <c r="C4" s="3" t="s">
        <v>116</v>
      </c>
      <c r="D4" s="3" t="s">
        <v>117</v>
      </c>
    </row>
    <row r="5" ht="70" customHeight="1" spans="1:4" x14ac:dyDescent="0.25">
      <c r="A5" s="2" t="s">
        <v>118</v>
      </c>
      <c r="B5" s="2" t="s">
        <v>119</v>
      </c>
      <c r="C5" s="2" t="s">
        <v>120</v>
      </c>
      <c r="D5" s="8">
        <v>46302</v>
      </c>
    </row>
    <row r="6" ht="70" customHeight="1" spans="1:4" x14ac:dyDescent="0.25">
      <c r="A6" s="2" t="s">
        <v>121</v>
      </c>
      <c r="B6" s="2" t="s">
        <v>122</v>
      </c>
      <c r="C6" s="2" t="s">
        <v>123</v>
      </c>
      <c r="D6" s="8">
        <v>46302</v>
      </c>
    </row>
    <row r="7" ht="70" customHeight="1" spans="1:4" x14ac:dyDescent="0.25">
      <c r="A7" s="2" t="s">
        <v>124</v>
      </c>
      <c r="B7" s="2" t="s">
        <v>125</v>
      </c>
      <c r="C7" s="2" t="s">
        <v>126</v>
      </c>
      <c r="D7" s="8">
        <v>46302</v>
      </c>
    </row>
    <row r="9" ht="48" customHeight="1" spans="1:4" x14ac:dyDescent="0.25">
      <c r="A9" s="2" t="s">
        <v>95</v>
      </c>
      <c r="B9" s="2" t="s">
        <v>127</v>
      </c>
      <c r="C9" s="2" t="s">
        <v>128</v>
      </c>
      <c r="D9" s="2"/>
    </row>
  </sheetData>
  <mergeCells count="1">
    <mergeCell ref="A2:D2"/>
  </mergeCells>
  <hyperlinks>
    <hyperlink ref="C5" r:id="rId1"/>
    <hyperlink ref="C6" r:id="rId2"/>
    <hyperlink ref="C7" r:id="rId3"/>
  </hyperlinks>
  <pageMargins left="0.25" right="0.25" top="0.4" bottom="0.4" header="0.2" footer="0.2"/>
  <pageSetup paperSize="8" orientation="landscape" horizontalDpi="4294967295" verticalDpi="4294967295" scale="100" fitToWidth="1" fitToHeight="0"/>
  <headerFooter>
    <oddFooter>&amp;LСметрикс&amp;C&amp;"Arial"&amp;10Страница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7"/>
  <sheetViews>
    <sheetView workbookViewId="0" showGridLines="0"/>
  </sheetViews>
  <sheetFormatPr defaultRowHeight="15" outlineLevelRow="0" outlineLevelCol="0" x14ac:dyDescent="55"/>
  <cols>
    <col min="1" max="1" width="20" customWidth="1"/>
    <col min="2" max="2" width="48" customWidth="1"/>
    <col min="3" max="3" width="17" customWidth="1"/>
    <col min="4" max="4" width="16" customWidth="1"/>
    <col min="5" max="5" width="17" customWidth="1"/>
    <col min="6" max="6" width="18" customWidth="1"/>
  </cols>
  <sheetData>
    <row r="2" ht="25" customHeight="1" spans="1:6" x14ac:dyDescent="0.25">
      <c r="A2" s="1" t="s">
        <v>129</v>
      </c>
      <c r="B2" s="1"/>
      <c r="C2" s="1"/>
      <c r="D2" s="1"/>
      <c r="E2" s="1"/>
      <c r="F2" s="1"/>
    </row>
    <row r="4" ht="48" customHeight="1" spans="1:6" x14ac:dyDescent="0.25">
      <c r="A4" s="3" t="s">
        <v>130</v>
      </c>
      <c r="B4" s="3" t="s">
        <v>131</v>
      </c>
      <c r="C4" s="3" t="s">
        <v>132</v>
      </c>
      <c r="D4" s="3" t="s">
        <v>133</v>
      </c>
      <c r="E4" s="3" t="s">
        <v>134</v>
      </c>
      <c r="F4" s="3" t="s">
        <v>135</v>
      </c>
    </row>
    <row r="5" ht="60" customHeight="1" spans="1:6" x14ac:dyDescent="0.25">
      <c r="A5" s="2" t="s">
        <v>96</v>
      </c>
      <c r="B5" s="2" t="s">
        <v>136</v>
      </c>
      <c r="C5" s="2" t="s">
        <v>137</v>
      </c>
      <c r="D5" s="5">
        <v>2.31</v>
      </c>
      <c r="E5" s="7">
        <f>'Подбор'!H12</f>
        <v>0.12</v>
      </c>
      <c r="F5" s="7">
        <f>D5*E5</f>
        <v>0.2772</v>
      </c>
    </row>
    <row r="7" ht="30" customHeight="1" spans="1:6" x14ac:dyDescent="0.25">
      <c r="A7" s="2" t="s">
        <v>138</v>
      </c>
      <c r="B7" s="2"/>
      <c r="C7" s="2"/>
      <c r="D7" s="2"/>
      <c r="E7" s="2"/>
      <c r="F7" s="2"/>
    </row>
  </sheetData>
  <mergeCells count="2">
    <mergeCell ref="A2:F2"/>
    <mergeCell ref="A7:F7"/>
  </mergeCells>
  <pageMargins left="0.25" right="0.25" top="0.4" bottom="0.4" header="0.2" footer="0.2"/>
  <pageSetup paperSize="8" orientation="landscape" horizontalDpi="4294967295" verticalDpi="4294967295" scale="100" fitToWidth="1" fitToHeight="0"/>
  <headerFooter>
    <oddFooter>&amp;LСметрикс&amp;C&amp;"Arial"&amp;10Страница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7" customWidth="1"/>
    <col min="3" max="3" width="47" customWidth="1"/>
    <col min="4" max="5" width="16" customWidth="1"/>
    <col min="6" max="7" width="20" customWidth="1"/>
  </cols>
  <sheetData>
    <row r="2" ht="25" customHeight="1" spans="1:7" x14ac:dyDescent="0.25">
      <c r="A2" s="1" t="s">
        <v>139</v>
      </c>
      <c r="B2" s="1"/>
      <c r="C2" s="1"/>
      <c r="D2" s="1"/>
      <c r="E2" s="1"/>
      <c r="F2" s="1"/>
      <c r="G2" s="1"/>
    </row>
    <row r="4" ht="30" customHeight="1" spans="1:7" x14ac:dyDescent="0.25">
      <c r="A4" s="2" t="s">
        <v>140</v>
      </c>
      <c r="B4" s="2"/>
      <c r="C4" s="2"/>
      <c r="D4" s="2"/>
      <c r="E4" s="2"/>
      <c r="F4" s="2"/>
      <c r="G4" s="2"/>
    </row>
    <row r="6" ht="48" customHeight="1" spans="1:7" x14ac:dyDescent="0.25">
      <c r="A6" s="3" t="s">
        <v>40</v>
      </c>
      <c r="B6" s="3" t="s">
        <v>141</v>
      </c>
      <c r="C6" s="3" t="s">
        <v>42</v>
      </c>
      <c r="D6" s="3" t="s">
        <v>87</v>
      </c>
      <c r="E6" s="3" t="s">
        <v>90</v>
      </c>
      <c r="F6" s="3" t="s">
        <v>142</v>
      </c>
      <c r="G6" s="3" t="s">
        <v>143</v>
      </c>
    </row>
    <row r="7" ht="65" customHeight="1" spans="1:7" x14ac:dyDescent="0.25">
      <c r="A7" s="5">
        <v>1</v>
      </c>
      <c r="B7" s="2" t="s">
        <v>144</v>
      </c>
      <c r="C7" s="2" t="s">
        <v>97</v>
      </c>
      <c r="D7" s="2" t="s">
        <v>98</v>
      </c>
      <c r="E7" s="7">
        <f>'Подбор'!H12</f>
        <v>0.12</v>
      </c>
      <c r="F7" s="9">
        <v>3244.85</v>
      </c>
      <c r="G7" s="9">
        <f>ROUND(E7*F7,2)</f>
        <v>389.38</v>
      </c>
    </row>
    <row r="8" ht="65" customHeight="1" spans="1:7" x14ac:dyDescent="0.25">
      <c r="A8" s="5">
        <v>2</v>
      </c>
      <c r="B8" s="2" t="s">
        <v>145</v>
      </c>
      <c r="C8" s="2" t="s">
        <v>103</v>
      </c>
      <c r="D8" s="2" t="s">
        <v>98</v>
      </c>
      <c r="E8" s="7">
        <f>'Подбор'!H13</f>
        <v>2</v>
      </c>
      <c r="F8" s="9">
        <v>258.55</v>
      </c>
      <c r="G8" s="9">
        <f>ROUND(E8*F8,2)</f>
        <v>517.1</v>
      </c>
    </row>
    <row r="9" ht="65" customHeight="1" spans="1:7" x14ac:dyDescent="0.25">
      <c r="A9" s="5">
        <v>3</v>
      </c>
      <c r="B9" s="2" t="s">
        <v>146</v>
      </c>
      <c r="C9" s="2" t="s">
        <v>107</v>
      </c>
      <c r="D9" s="2" t="s">
        <v>108</v>
      </c>
      <c r="E9" s="7">
        <f>'Подбор'!H14</f>
        <v>0.06</v>
      </c>
      <c r="F9" s="9">
        <v>1293.94</v>
      </c>
      <c r="G9" s="9">
        <f>ROUND(E9*F9,2)</f>
        <v>77.64</v>
      </c>
    </row>
    <row r="10" ht="65" customHeight="1" spans="1:7" x14ac:dyDescent="0.25">
      <c r="A10" s="5">
        <v>4</v>
      </c>
      <c r="B10" s="2" t="s">
        <v>147</v>
      </c>
      <c r="C10" s="2" t="s">
        <v>111</v>
      </c>
      <c r="D10" s="2" t="s">
        <v>108</v>
      </c>
      <c r="E10" s="7">
        <f>'Подбор'!H15</f>
        <v>0.08</v>
      </c>
      <c r="F10" s="9">
        <v>428.59</v>
      </c>
      <c r="G10" s="9">
        <f>ROUND(E10*F10,2)</f>
        <v>34.29</v>
      </c>
    </row>
    <row r="12" ht="32" customHeight="1" spans="1:7" x14ac:dyDescent="0.25">
      <c r="A12" s="2" t="s">
        <v>148</v>
      </c>
      <c r="B12" s="2"/>
      <c r="C12" s="2"/>
      <c r="D12" s="2"/>
      <c r="E12" s="2"/>
      <c r="F12" s="2"/>
      <c r="G12" s="9">
        <f>SUM(G7:G10)</f>
        <v>1018.41</v>
      </c>
    </row>
    <row r="14" ht="30" customHeight="1" spans="1:7" x14ac:dyDescent="0.25">
      <c r="A14" s="2" t="s">
        <v>149</v>
      </c>
      <c r="B14" s="2"/>
      <c r="C14" s="2"/>
      <c r="D14" s="2"/>
      <c r="E14" s="2"/>
      <c r="F14" s="2"/>
      <c r="G14" s="2"/>
    </row>
    <row r="16" ht="30" customHeight="1" spans="1:7" x14ac:dyDescent="0.25">
      <c r="A16" s="2" t="s">
        <v>150</v>
      </c>
      <c r="B16" s="2"/>
      <c r="C16" s="2"/>
      <c r="D16" s="2"/>
      <c r="E16" s="2"/>
      <c r="F16" s="2"/>
      <c r="G16" s="2"/>
    </row>
  </sheetData>
  <mergeCells count="5">
    <mergeCell ref="A2:G2"/>
    <mergeCell ref="A4:G4"/>
    <mergeCell ref="A12:F12"/>
    <mergeCell ref="A14:G14"/>
    <mergeCell ref="A16:G16"/>
  </mergeCells>
  <pageMargins left="0.25" right="0.25" top="0.4" bottom="0.4" header="0.2" footer="0.2"/>
  <pageSetup paperSize="8" orientation="landscape" horizontalDpi="4294967295" verticalDpi="4294967295" scale="100" fitToWidth="1" fitToHeight="0"/>
  <headerFooter>
    <oddFooter>&amp;LСметрикс&amp;C&amp;"Arial"&amp;10Страница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Инструкция</vt:lpstr>
      <vt:lpstr>ВОР</vt:lpstr>
      <vt:lpstr>Подбор</vt:lpstr>
      <vt:lpstr>Источники</vt:lpstr>
      <vt:lpstr>Ресурсы</vt:lpstr>
      <vt:lpstr>ФЕРр-базис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2026-10-07T05:24:39Z</dcterms:created>
  <dcterms:modified xsi:type="dcterms:W3CDTF">2026-10-07T05:24:39Z</dcterms:modified>
</cp:coreProperties>
</file>