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Расчёт" state="visible" r:id="rId5"/>
    <sheet sheetId="3" name="Пример" state="visible" r:id="rId6"/>
    <sheet sheetId="4" name="Реестр" state="visible" r:id="rId7"/>
  </sheets>
  <definedNames>
    <definedName name="_xlnm.Print_Area" localSheetId="0">'Инструкция'!$A1:$H26</definedName>
    <definedName name="_xlnm.Print_Area" localSheetId="1">'Расчёт'!$A1:$H35</definedName>
    <definedName name="_xlnm.Print_Area" localSheetId="2">'Пример'!$A1:$H35</definedName>
    <definedName name="_xlnm.Print_Area" localSheetId="3">'Реестр'!$A1:$M26</definedName>
  </definedNames>
  <calcPr calcId="171027" fullCalcOnLoad="1"/>
</workbook>
</file>

<file path=xl/sharedStrings.xml><?xml version="1.0" encoding="utf-8"?>
<sst xmlns="http://schemas.openxmlformats.org/spreadsheetml/2006/main" count="327" uniqueCount="91">
  <si>
    <t>Бланк проверки непредвиденных затрат</t>
  </si>
  <si>
    <t>Рабочий расчёт резерва по Методике № 421/пр в редакции приказа № 42/пр. Источники проверены 07.10.2026.</t>
  </si>
  <si>
    <t>Все суммы: тыс. руб. Проценты вводите в формате 2% или 22%, а не целыми числами 2 или 22.</t>
  </si>
  <si>
    <t>Голубые ячейки с синим текстом предназначены для ввода. Формулы защищены без пароля; защита предотвращает случайное изменение.</t>
  </si>
  <si>
    <t>Лист «Расчёт»: замените реквизиты, выберите категорию и уровень цен, внесите согласованный процент и основание. Если заказчик является ГРБС, укажите это в основании.</t>
  </si>
  <si>
    <t>Введите итог глав с 1 по 12 без резерва и НДС по графам 4, 5, 6, 7. Нельзя прибавлять общий итог графы 8 к четырём элементам стоимости.</t>
  </si>
  <si>
    <t>Пределы: непроизводственные объекты 2%; производственные и линейные 3%; объекты статьи 48.1 ГрК РФ 10%. Максимум не является обязательной ставкой.</t>
  </si>
  <si>
    <t>Для текущего уровня укажите ставку НДС, включая 0% при применимых условиях. В базисном уровне строка НДС не начисляется.</t>
  </si>
  <si>
    <t>Необлагаемую часть введите отдельно по каждой графе. Резерв распределяется между облагаемой и необлагаемой частями пропорционально их исходной базе; распределение нужно сверить с документами.</t>
  </si>
  <si>
    <t>Учебный пример: административное здание, 2026 год; вся база облагается основной ставкой НДС 22%; 2% определены и согласованы условно.</t>
  </si>
  <si>
    <t>Учебные исходные суммы: графа 4 = 10000; графа 5 = 1000; графа 6 = 2000; графа 7 = 1000. Это условные суммы, не рыночные цены.</t>
  </si>
  <si>
    <t>Лист «Пример» показывает заполненные вводные. Для бланка он отделён от собственного расчёта. Лист «Реестр» связан с листом «Расчёт».</t>
  </si>
  <si>
    <t>В реестре укажите обстоятельство, подпункт пункта 179, документы, ВОР, стоимость, согласование, приёмку и ключ записи. Сумма учитывается только после заполнения согласования, приёмки и ключа.</t>
  </si>
  <si>
    <t>Ключ должен включать документ приёмки, позицию и участок/объём; совпадение номера документа само по себе не является повтором.</t>
  </si>
  <si>
    <t>Условное использование в заполненном образце: 120 без НДС. Это учебная сумма отдельного расчёта, не цена пандуса. На использование новые 2% не начисляются.</t>
  </si>
  <si>
    <t>Остаток реестра служит внутреннему контролю. Он не устанавливает обязательный возврат средств и не даёт права на оплату.</t>
  </si>
  <si>
    <t>Проверки выявляют неверную категорию, превышение предела, отсутствие основания, отрицательные суммы, необлагаемую часть сверх базы и повторы ключей. Метка «в базе есть резерв/НДС» блокирует расчёт.</t>
  </si>
  <si>
    <t>Составил, проверил и дата заполняются в собственном расчёте. Книга не заменяет полный ССР, смету контракта, договор или акт КС-2.</t>
  </si>
  <si>
    <t>Методика № 421/пр, форма ССР</t>
  </si>
  <si>
    <t>Приказ № 557/пр, два уровня цен</t>
  </si>
  <si>
    <t>Приказ № 55/пр, резерв и НДС</t>
  </si>
  <si>
    <t>Приказ № 42/пр, пункт 179</t>
  </si>
  <si>
    <t>ФНС: основная ставка НДС в 2026 году</t>
  </si>
  <si>
    <t>Расчёт резерва по собственным исходным данным</t>
  </si>
  <si>
    <t>Объект</t>
  </si>
  <si>
    <t/>
  </si>
  <si>
    <t>Номер ССР</t>
  </si>
  <si>
    <t>Период цен</t>
  </si>
  <si>
    <t>Уровень цен</t>
  </si>
  <si>
    <t>Текущий</t>
  </si>
  <si>
    <t>Категория объекта</t>
  </si>
  <si>
    <t>Верхний предел</t>
  </si>
  <si>
    <t>Определённый и согласованный процент</t>
  </si>
  <si>
    <t>Реквизиты решения и согласования</t>
  </si>
  <si>
    <t>В базе уже есть резерв или НДС?</t>
  </si>
  <si>
    <t>Нет</t>
  </si>
  <si>
    <t>Ставка НДС для облагаемой части</t>
  </si>
  <si>
    <t>Составил</t>
  </si>
  <si>
    <t>Проверил</t>
  </si>
  <si>
    <t>Дата проверки</t>
  </si>
  <si>
    <t>Контроль исходных данных</t>
  </si>
  <si>
    <t>Все суммы в тыс. руб. Графа 8 равна сумме граф с 4 по 7. Не прибавляйте графу 8 повторно.</t>
  </si>
  <si>
    <t>№</t>
  </si>
  <si>
    <t>Строка расчёта</t>
  </si>
  <si>
    <t>Графа 4: строительные работы</t>
  </si>
  <si>
    <t>Графа 5: монтажные работы</t>
  </si>
  <si>
    <t>Графа 6: оборудование</t>
  </si>
  <si>
    <t>Графа 7: прочие затраты</t>
  </si>
  <si>
    <t>Графа 8: всего</t>
  </si>
  <si>
    <t>Примечание</t>
  </si>
  <si>
    <t>Итог глав с 1 по 12 без резерва и НДС</t>
  </si>
  <si>
    <t>Необлагаемая часть исходной базы</t>
  </si>
  <si>
    <t>Укажите необлагаемую часть отдельно по каждой графе.</t>
  </si>
  <si>
    <t>Резерв</t>
  </si>
  <si>
    <t>Итог с резервом</t>
  </si>
  <si>
    <t>НДС</t>
  </si>
  <si>
    <t>В базисном уровне строка не начисляется. Ставку и необлагаемую часть проверяют отдельно.</t>
  </si>
  <si>
    <t>Итог с НДС</t>
  </si>
  <si>
    <t>Облагаемая база с резервом</t>
  </si>
  <si>
    <t>Для смешанной облагаемости резерв распределён пропорционально базе каждой графы; распределение проверьте по документам.</t>
  </si>
  <si>
    <t>Контрольные ошибки на той же базе</t>
  </si>
  <si>
    <t>Ошибочный резерв только от СМР</t>
  </si>
  <si>
    <t>Недобор резерва при исключении граф 6 и 7</t>
  </si>
  <si>
    <t>Занижение итога с НДС</t>
  </si>
  <si>
    <t>Строки 31, 32, 33 для сравнения при полностью облагаемой базе; при смешанной базе нужны отдельные расчёты.</t>
  </si>
  <si>
    <t>Итог при повторном начислении резерва</t>
  </si>
  <si>
    <t>Завышение из-за повторного начисления</t>
  </si>
  <si>
    <t>Рабочий расчёт для проверки резерва, не полный ССР и не акт КС-2. Формулы защищены от случайных изменений.</t>
  </si>
  <si>
    <t>Образец проверки резерва</t>
  </si>
  <si>
    <t>Учебное административное здание</t>
  </si>
  <si>
    <t>Учебный ССР № 1</t>
  </si>
  <si>
    <t>2026 год</t>
  </si>
  <si>
    <t>Непроизводственного назначения</t>
  </si>
  <si>
    <t>Учебное решение заказчика с согласованием; реквизиты условные</t>
  </si>
  <si>
    <t>Внутренний реестр использования резерва</t>
  </si>
  <si>
    <t>Резерв без НДС</t>
  </si>
  <si>
    <t>Учтено без НДС</t>
  </si>
  <si>
    <t>Остаток без НДС</t>
  </si>
  <si>
    <t>Учитываются суммы согласованных и принятых работ. Ключ записи: документ приёмки + позиция + участок/объём. Реестр не определяет право на оплату или возврат.</t>
  </si>
  <si>
    <t>Дата</t>
  </si>
  <si>
    <t>Обстоятельство</t>
  </si>
  <si>
    <t>Подпункт пункта 179</t>
  </si>
  <si>
    <t>Документ об уточнении</t>
  </si>
  <si>
    <t>ВОР и объёмы</t>
  </si>
  <si>
    <t>Стоимость без НДС, тыс. руб.</t>
  </si>
  <si>
    <t>Согласование</t>
  </si>
  <si>
    <t>Документ приёмки</t>
  </si>
  <si>
    <t>Ключ записи</t>
  </si>
  <si>
    <t>Учтено, тыс. руб.</t>
  </si>
  <si>
    <t>Проверка повторов</t>
  </si>
  <si>
    <t>Комментарий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</si>
</sst>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5"/>
      <name val="Arial"/>
    </font>
    <font>
      <sz val="10"/>
      <name val="Arial"/>
    </font>
    <font>
      <u/>
      <color rgb="FF008000"/>
      <sz val="10"/>
      <name val="Arial"/>
    </font>
    <font>
      <color rgb="FF0000CC"/>
      <sz val="10"/>
      <name val="Arial"/>
    </font>
    <font>
      <color rgb="FF000000"/>
      <sz val="10"/>
      <name val="Arial"/>
    </font>
    <font>
      <b/>
      <sz val="10"/>
      <name val="Arial"/>
    </font>
    <font>
      <color rgb="FF008000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93326"/>
      </patternFill>
    </fill>
    <fill>
      <patternFill patternType="solid">
        <fgColor rgb="FFE6F1FF"/>
      </patternFill>
    </fill>
    <fill>
      <patternFill patternType="solid">
        <fgColor rgb="FFF4EEE7"/>
      </patternFill>
    </fill>
  </fills>
  <borders count="2">
    <border>
      <left/>
      <right/>
      <top/>
      <bottom/>
      <diagonal/>
    </border>
    <border>
      <left/>
      <right/>
      <top/>
      <bottom style="hair">
        <color rgb="FFD8CE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 applyProtection="1">
      <alignment vertical="center" wrapText="1"/>
      <protection locked="0"/>
    </xf>
    <xf numFmtId="10" fontId="5" fillId="0" borderId="1" xfId="0" applyNumberFormat="1" applyFont="1" applyBorder="1" applyAlignment="1" applyProtection="1">
      <alignment vertical="center" wrapText="1"/>
    </xf>
    <xf numFmtId="10" fontId="4" fillId="3" borderId="1" xfId="0" applyNumberFormat="1" applyFont="1" applyFill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</xf>
    <xf numFmtId="0" fontId="6" fillId="4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4" fillId="3" borderId="1" xfId="0" applyNumberFormat="1" applyFont="1" applyFill="1" applyBorder="1" applyAlignment="1" applyProtection="1">
      <alignment vertical="center" wrapText="1"/>
      <protection locked="0"/>
    </xf>
    <xf numFmtId="4" fontId="5" fillId="0" borderId="1" xfId="0" applyNumberFormat="1" applyFont="1" applyBorder="1" applyAlignment="1" applyProtection="1">
      <alignment vertical="center" wrapText="1"/>
    </xf>
    <xf numFmtId="4" fontId="7" fillId="0" borderId="1" xfId="0" applyNumberFormat="1" applyFont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Document/View/0001202009240006" TargetMode="External"/><Relationship Id="rId2" Type="http://schemas.openxmlformats.org/officeDocument/2006/relationships/hyperlink" Target="http://publication.pravo.gov.ru/Document/View/0001202208310019" TargetMode="External"/><Relationship Id="rId3" Type="http://schemas.openxmlformats.org/officeDocument/2006/relationships/hyperlink" Target="http://publication.pravo.gov.ru/Document/View/0001202403290009" TargetMode="External"/><Relationship Id="rId4" Type="http://schemas.openxmlformats.org/officeDocument/2006/relationships/hyperlink" Target="http://publication.pravo.gov.ru/Document/View/0001202602030008" TargetMode="External"/><Relationship Id="rId5" Type="http://schemas.openxmlformats.org/officeDocument/2006/relationships/hyperlink" Target="https://www.nalog.gov.ru/new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8" customWidth="1"/>
    <col min="3" max="8" width="22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3" ht="35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ht="35" customHeight="1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5" ht="35" customHeight="1" spans="1:8" x14ac:dyDescent="0.25">
      <c r="A5" s="2" t="s">
        <v>3</v>
      </c>
      <c r="B5" s="2"/>
      <c r="C5" s="2"/>
      <c r="D5" s="2"/>
      <c r="E5" s="2"/>
      <c r="F5" s="2"/>
      <c r="G5" s="2"/>
      <c r="H5" s="2"/>
    </row>
    <row r="6" ht="35" customHeight="1" spans="1:8" x14ac:dyDescent="0.25">
      <c r="A6" s="2" t="s">
        <v>4</v>
      </c>
      <c r="B6" s="2"/>
      <c r="C6" s="2"/>
      <c r="D6" s="2"/>
      <c r="E6" s="2"/>
      <c r="F6" s="2"/>
      <c r="G6" s="2"/>
      <c r="H6" s="2"/>
    </row>
    <row r="7" ht="35" customHeight="1" spans="1:8" x14ac:dyDescent="0.25">
      <c r="A7" s="2" t="s">
        <v>5</v>
      </c>
      <c r="B7" s="2"/>
      <c r="C7" s="2"/>
      <c r="D7" s="2"/>
      <c r="E7" s="2"/>
      <c r="F7" s="2"/>
      <c r="G7" s="2"/>
      <c r="H7" s="2"/>
    </row>
    <row r="8" ht="35" customHeight="1" spans="1:8" x14ac:dyDescent="0.25">
      <c r="A8" s="2" t="s">
        <v>6</v>
      </c>
      <c r="B8" s="2"/>
      <c r="C8" s="2"/>
      <c r="D8" s="2"/>
      <c r="E8" s="2"/>
      <c r="F8" s="2"/>
      <c r="G8" s="2"/>
      <c r="H8" s="2"/>
    </row>
    <row r="9" ht="35" customHeight="1" spans="1:8" x14ac:dyDescent="0.25">
      <c r="A9" s="2" t="s">
        <v>7</v>
      </c>
      <c r="B9" s="2"/>
      <c r="C9" s="2"/>
      <c r="D9" s="2"/>
      <c r="E9" s="2"/>
      <c r="F9" s="2"/>
      <c r="G9" s="2"/>
      <c r="H9" s="2"/>
    </row>
    <row r="10" ht="35" customHeight="1" spans="1:8" x14ac:dyDescent="0.25">
      <c r="A10" s="2" t="s">
        <v>8</v>
      </c>
      <c r="B10" s="2"/>
      <c r="C10" s="2"/>
      <c r="D10" s="2"/>
      <c r="E10" s="2"/>
      <c r="F10" s="2"/>
      <c r="G10" s="2"/>
      <c r="H10" s="2"/>
    </row>
    <row r="11" ht="35" customHeight="1" spans="1:8" x14ac:dyDescent="0.25">
      <c r="A11" s="2" t="s">
        <v>9</v>
      </c>
      <c r="B11" s="2"/>
      <c r="C11" s="2"/>
      <c r="D11" s="2"/>
      <c r="E11" s="2"/>
      <c r="F11" s="2"/>
      <c r="G11" s="2"/>
      <c r="H11" s="2"/>
    </row>
    <row r="12" ht="35" customHeight="1" spans="1:8" x14ac:dyDescent="0.25">
      <c r="A12" s="2" t="s">
        <v>10</v>
      </c>
      <c r="B12" s="2"/>
      <c r="C12" s="2"/>
      <c r="D12" s="2"/>
      <c r="E12" s="2"/>
      <c r="F12" s="2"/>
      <c r="G12" s="2"/>
      <c r="H12" s="2"/>
    </row>
    <row r="13" ht="35" customHeight="1" spans="1:8" x14ac:dyDescent="0.25">
      <c r="A13" s="2" t="s">
        <v>11</v>
      </c>
      <c r="B13" s="2"/>
      <c r="C13" s="2"/>
      <c r="D13" s="2"/>
      <c r="E13" s="2"/>
      <c r="F13" s="2"/>
      <c r="G13" s="2"/>
      <c r="H13" s="2"/>
    </row>
    <row r="14" ht="35" customHeight="1" spans="1:8" x14ac:dyDescent="0.25">
      <c r="A14" s="2" t="s">
        <v>12</v>
      </c>
      <c r="B14" s="2"/>
      <c r="C14" s="2"/>
      <c r="D14" s="2"/>
      <c r="E14" s="2"/>
      <c r="F14" s="2"/>
      <c r="G14" s="2"/>
      <c r="H14" s="2"/>
    </row>
    <row r="15" ht="35" customHeight="1" spans="1:8" x14ac:dyDescent="0.25">
      <c r="A15" s="2" t="s">
        <v>13</v>
      </c>
      <c r="B15" s="2"/>
      <c r="C15" s="2"/>
      <c r="D15" s="2"/>
      <c r="E15" s="2"/>
      <c r="F15" s="2"/>
      <c r="G15" s="2"/>
      <c r="H15" s="2"/>
    </row>
    <row r="16" ht="35" customHeight="1" spans="1:8" x14ac:dyDescent="0.25">
      <c r="A16" s="2" t="s">
        <v>14</v>
      </c>
      <c r="B16" s="2"/>
      <c r="C16" s="2"/>
      <c r="D16" s="2"/>
      <c r="E16" s="2"/>
      <c r="F16" s="2"/>
      <c r="G16" s="2"/>
      <c r="H16" s="2"/>
    </row>
    <row r="17" ht="35" customHeight="1" spans="1:8" x14ac:dyDescent="0.25">
      <c r="A17" s="2" t="s">
        <v>15</v>
      </c>
      <c r="B17" s="2"/>
      <c r="C17" s="2"/>
      <c r="D17" s="2"/>
      <c r="E17" s="2"/>
      <c r="F17" s="2"/>
      <c r="G17" s="2"/>
      <c r="H17" s="2"/>
    </row>
    <row r="18" ht="35" customHeight="1" spans="1:8" x14ac:dyDescent="0.25">
      <c r="A18" s="2" t="s">
        <v>16</v>
      </c>
      <c r="B18" s="2"/>
      <c r="C18" s="2"/>
      <c r="D18" s="2"/>
      <c r="E18" s="2"/>
      <c r="F18" s="2"/>
      <c r="G18" s="2"/>
      <c r="H18" s="2"/>
    </row>
    <row r="19" ht="35" customHeight="1" spans="1:8" x14ac:dyDescent="0.25">
      <c r="A19" s="2" t="s">
        <v>17</v>
      </c>
      <c r="B19" s="2"/>
      <c r="C19" s="2"/>
      <c r="D19" s="2"/>
      <c r="E19" s="2"/>
      <c r="F19" s="2"/>
      <c r="G19" s="2"/>
      <c r="H19" s="2"/>
    </row>
    <row r="22" spans="1:8" x14ac:dyDescent="0.25">
      <c r="A22" s="3" t="s">
        <v>18</v>
      </c>
      <c r="B22" s="3"/>
      <c r="C22" s="3"/>
      <c r="D22" s="3"/>
      <c r="E22" s="3"/>
      <c r="F22" s="3"/>
      <c r="G22" s="3"/>
      <c r="H22" s="3"/>
    </row>
    <row r="23" spans="1:8" x14ac:dyDescent="0.25">
      <c r="A23" s="3" t="s">
        <v>19</v>
      </c>
      <c r="B23" s="3"/>
      <c r="C23" s="3"/>
      <c r="D23" s="3"/>
      <c r="E23" s="3"/>
      <c r="F23" s="3"/>
      <c r="G23" s="3"/>
      <c r="H23" s="3"/>
    </row>
    <row r="24" spans="1:8" x14ac:dyDescent="0.25">
      <c r="A24" s="3" t="s">
        <v>20</v>
      </c>
      <c r="B24" s="3"/>
      <c r="C24" s="3"/>
      <c r="D24" s="3"/>
      <c r="E24" s="3"/>
      <c r="F24" s="3"/>
      <c r="G24" s="3"/>
      <c r="H24" s="3"/>
    </row>
    <row r="25" spans="1:8" x14ac:dyDescent="0.25">
      <c r="A25" s="3" t="s">
        <v>21</v>
      </c>
      <c r="B25" s="3"/>
      <c r="C25" s="3"/>
      <c r="D25" s="3"/>
      <c r="E25" s="3"/>
      <c r="F25" s="3"/>
      <c r="G25" s="3"/>
      <c r="H25" s="3"/>
    </row>
    <row r="26" spans="1:8" x14ac:dyDescent="0.25">
      <c r="A26" s="3" t="s">
        <v>22</v>
      </c>
      <c r="B26" s="3"/>
      <c r="C26" s="3"/>
      <c r="D26" s="3"/>
      <c r="E26" s="3"/>
      <c r="F26" s="3"/>
      <c r="G26" s="3"/>
      <c r="H26" s="3"/>
    </row>
  </sheetData>
  <mergeCells count="23">
    <mergeCell ref="A1:H1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2:H22"/>
    <mergeCell ref="A23:H23"/>
    <mergeCell ref="A24:H24"/>
    <mergeCell ref="A25:H25"/>
    <mergeCell ref="A26:H26"/>
  </mergeCells>
  <hyperlinks>
    <hyperlink ref="A22" r:id="rId1"/>
    <hyperlink ref="A23" r:id="rId2"/>
    <hyperlink ref="A24" r:id="rId3"/>
    <hyperlink ref="A25" r:id="rId4"/>
    <hyperlink ref="A26" r:id="rId5"/>
  </hyperlink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2" customWidth="1"/>
    <col min="3" max="3" width="25" customWidth="1"/>
    <col min="4" max="4" width="23" customWidth="1"/>
    <col min="5" max="5" width="24" customWidth="1"/>
    <col min="6" max="6" width="23" customWidth="1"/>
    <col min="7" max="7" width="25" customWidth="1"/>
    <col min="8" max="8" width="39" customWidth="1"/>
  </cols>
  <sheetData>
    <row r="1" ht="30" customHeight="1" spans="1:8" x14ac:dyDescent="0.25">
      <c r="A1" s="1" t="s">
        <v>23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24</v>
      </c>
      <c r="B3" s="2"/>
      <c r="C3" s="4" t="s">
        <v>25</v>
      </c>
      <c r="D3" s="4"/>
      <c r="E3" s="4"/>
      <c r="F3" s="4"/>
      <c r="G3" s="4"/>
      <c r="H3" s="4"/>
    </row>
    <row r="4" spans="1:8" x14ac:dyDescent="0.25">
      <c r="A4" s="2" t="s">
        <v>26</v>
      </c>
      <c r="B4" s="2"/>
      <c r="C4" s="4" t="s">
        <v>25</v>
      </c>
      <c r="D4" s="4"/>
      <c r="E4" s="4"/>
      <c r="F4" s="4"/>
      <c r="G4" s="4"/>
      <c r="H4" s="4"/>
    </row>
    <row r="5" spans="1:8" x14ac:dyDescent="0.25">
      <c r="A5" s="2" t="s">
        <v>27</v>
      </c>
      <c r="B5" s="2"/>
      <c r="C5" s="4" t="s">
        <v>25</v>
      </c>
      <c r="D5" s="4"/>
      <c r="E5" s="4"/>
      <c r="F5" s="4"/>
      <c r="G5" s="4"/>
      <c r="H5" s="4"/>
    </row>
    <row r="6" spans="1:8" x14ac:dyDescent="0.25">
      <c r="A6" s="2" t="s">
        <v>28</v>
      </c>
      <c r="B6" s="2"/>
      <c r="C6" s="4" t="s">
        <v>29</v>
      </c>
      <c r="D6" s="4"/>
      <c r="E6" s="4"/>
      <c r="F6" s="4"/>
      <c r="G6" s="4"/>
      <c r="H6" s="4"/>
    </row>
    <row r="7" spans="1:8" x14ac:dyDescent="0.25">
      <c r="A7" s="2" t="s">
        <v>30</v>
      </c>
      <c r="B7" s="2"/>
      <c r="C7" s="4" t="s">
        <v>25</v>
      </c>
      <c r="D7" s="4"/>
      <c r="E7" s="4"/>
      <c r="F7" s="4"/>
      <c r="G7" s="4"/>
      <c r="H7" s="4"/>
    </row>
    <row r="8" spans="1:3" x14ac:dyDescent="0.25">
      <c r="A8" s="2" t="s">
        <v>31</v>
      </c>
      <c r="B8" s="2"/>
      <c r="C8" s="5" t="str">
        <f>IF(C7="Непроизводственного назначения",0.02,IF(C7="Производственного назначения или линейный",0.03,IF(C7="Объект по статье 48.1 ГрК РФ",0.10,"")))</f>
        <v/>
      </c>
    </row>
    <row r="9" spans="1:8" x14ac:dyDescent="0.25">
      <c r="A9" s="2" t="s">
        <v>32</v>
      </c>
      <c r="B9" s="2"/>
      <c r="C9" s="6" t="s">
        <v>25</v>
      </c>
      <c r="D9" s="6"/>
      <c r="E9" s="6"/>
      <c r="F9" s="6"/>
      <c r="G9" s="6"/>
      <c r="H9" s="6"/>
    </row>
    <row r="10" spans="1:8" x14ac:dyDescent="0.25">
      <c r="A10" s="2" t="s">
        <v>33</v>
      </c>
      <c r="B10" s="2"/>
      <c r="C10" s="4" t="s">
        <v>25</v>
      </c>
      <c r="D10" s="4"/>
      <c r="E10" s="4"/>
      <c r="F10" s="4"/>
      <c r="G10" s="4"/>
      <c r="H10" s="4"/>
    </row>
    <row r="11" spans="1:8" x14ac:dyDescent="0.25">
      <c r="A11" s="2" t="s">
        <v>34</v>
      </c>
      <c r="B11" s="2"/>
      <c r="C11" s="4" t="s">
        <v>35</v>
      </c>
      <c r="D11" s="4"/>
      <c r="E11" s="4"/>
      <c r="F11" s="4"/>
      <c r="G11" s="4"/>
      <c r="H11" s="4"/>
    </row>
    <row r="12" spans="1:8" x14ac:dyDescent="0.25">
      <c r="A12" s="2" t="s">
        <v>36</v>
      </c>
      <c r="B12" s="2"/>
      <c r="C12" s="6" t="s">
        <v>25</v>
      </c>
      <c r="D12" s="6"/>
      <c r="E12" s="6"/>
      <c r="F12" s="6"/>
      <c r="G12" s="6"/>
      <c r="H12" s="6"/>
    </row>
    <row r="13" spans="1:8" x14ac:dyDescent="0.25">
      <c r="A13" s="2" t="s">
        <v>37</v>
      </c>
      <c r="B13" s="2"/>
      <c r="C13" s="4" t="s">
        <v>25</v>
      </c>
      <c r="D13" s="4"/>
      <c r="E13" s="4"/>
      <c r="F13" s="4"/>
      <c r="G13" s="4"/>
      <c r="H13" s="4"/>
    </row>
    <row r="14" spans="1:8" x14ac:dyDescent="0.25">
      <c r="A14" s="2" t="s">
        <v>38</v>
      </c>
      <c r="B14" s="2"/>
      <c r="C14" s="4" t="s">
        <v>25</v>
      </c>
      <c r="D14" s="4"/>
      <c r="E14" s="4"/>
      <c r="F14" s="4"/>
      <c r="G14" s="4"/>
      <c r="H14" s="4"/>
    </row>
    <row r="15" spans="1:8" x14ac:dyDescent="0.25">
      <c r="A15" s="2" t="s">
        <v>39</v>
      </c>
      <c r="B15" s="2"/>
      <c r="C15" s="4" t="s">
        <v>25</v>
      </c>
      <c r="D15" s="4"/>
      <c r="E15" s="4"/>
      <c r="F15" s="4"/>
      <c r="G15" s="4"/>
      <c r="H15" s="4"/>
    </row>
    <row r="16" ht="36" customHeight="1" spans="1:8" x14ac:dyDescent="0.25">
      <c r="A16" s="2" t="s">
        <v>40</v>
      </c>
      <c r="B16" s="2"/>
      <c r="C16" s="7" t="str">
        <f>IF(C8="","Укажите категорию",IF(C9="","Укажите согласованный процент",IF(OR(C9&lt;0,C9&gt;C8),"Ставка вне предела",IF(C10="","Укажите основание и согласование",IF(C11&lt;&gt;"Нет","Очистите базу от резерва и НДС",IF(AND(C6="Текущий",C12=""),"Укажите ставку НДС, в том числе 0%",IF(OR(C12&lt;0,C12&gt;1),"Недопустимая ставка НДС",IF(OR(C20&lt;0,D20&lt;0,E20&lt;0,F20&lt;0,C21&lt;0,D21&lt;0,E21&lt;0,F21&lt;0),"Отрицательная сумма",IF(OR(C21&gt;C20,D21&gt;D20,E21&gt;E20,F21&gt;F20),"Необлагаемая часть больше базы","Проверено")))))))))</f>
        <v>Укажите категорию</v>
      </c>
      <c r="D16" s="7"/>
      <c r="E16" s="7"/>
      <c r="F16" s="7"/>
      <c r="G16" s="7"/>
      <c r="H16" s="7"/>
    </row>
    <row r="18" spans="1:8" x14ac:dyDescent="0.25">
      <c r="A18" s="2" t="s">
        <v>41</v>
      </c>
      <c r="B18" s="2"/>
      <c r="C18" s="2"/>
      <c r="D18" s="2"/>
      <c r="E18" s="2"/>
      <c r="F18" s="2"/>
      <c r="G18" s="2"/>
      <c r="H18" s="2"/>
    </row>
    <row r="19" ht="48" customHeight="1" spans="1:8" x14ac:dyDescent="0.25">
      <c r="A19" s="8" t="s">
        <v>42</v>
      </c>
      <c r="B19" s="8" t="s">
        <v>43</v>
      </c>
      <c r="C19" s="8" t="s">
        <v>44</v>
      </c>
      <c r="D19" s="8" t="s">
        <v>45</v>
      </c>
      <c r="E19" s="8" t="s">
        <v>46</v>
      </c>
      <c r="F19" s="8" t="s">
        <v>47</v>
      </c>
      <c r="G19" s="8" t="s">
        <v>48</v>
      </c>
      <c r="H19" s="8" t="s">
        <v>49</v>
      </c>
    </row>
    <row r="20" ht="32" customHeight="1" spans="1:7" x14ac:dyDescent="0.25">
      <c r="A20" s="9">
        <v>1</v>
      </c>
      <c r="B20" s="2" t="s">
        <v>50</v>
      </c>
      <c r="C20" s="10">
        <v>0</v>
      </c>
      <c r="D20" s="10">
        <v>0</v>
      </c>
      <c r="E20" s="10">
        <v>0</v>
      </c>
      <c r="F20" s="10">
        <v>0</v>
      </c>
      <c r="G20" s="11">
        <f>ROUND(SUM(C20:F20),2)</f>
        <v>0</v>
      </c>
    </row>
    <row r="21" ht="32" customHeight="1" spans="1:8" x14ac:dyDescent="0.25">
      <c r="A21" s="9">
        <v>2</v>
      </c>
      <c r="B21" s="2" t="s">
        <v>51</v>
      </c>
      <c r="C21" s="10">
        <v>0</v>
      </c>
      <c r="D21" s="10">
        <v>0</v>
      </c>
      <c r="E21" s="10">
        <v>0</v>
      </c>
      <c r="F21" s="10">
        <v>0</v>
      </c>
      <c r="G21" s="11">
        <f>ROUND(SUM(C21:F21),2)</f>
        <v>0</v>
      </c>
      <c r="H21" s="2" t="s">
        <v>52</v>
      </c>
    </row>
    <row r="22" ht="32" customHeight="1" spans="1:7" x14ac:dyDescent="0.25">
      <c r="A22" s="9">
        <v>3</v>
      </c>
      <c r="B22" s="2" t="s">
        <v>53</v>
      </c>
      <c r="C22" s="11" t="str">
        <f>IF($C$16="Проверено",ROUND(C20*$C$9,2),"")</f>
        <v/>
      </c>
      <c r="D22" s="11" t="str">
        <f>IF($C$16="Проверено",ROUND(D20*$C$9,2),"")</f>
        <v/>
      </c>
      <c r="E22" s="11" t="str">
        <f>IF($C$16="Проверено",ROUND(E20*$C$9,2),"")</f>
        <v/>
      </c>
      <c r="F22" s="11" t="str">
        <f>IF($C$16="Проверено",ROUND(F20*$C$9,2),"")</f>
        <v/>
      </c>
      <c r="G22" s="11" t="str">
        <f>IF($C$16="Проверено",ROUND(SUM(C22:F22),2),"")</f>
        <v/>
      </c>
    </row>
    <row r="23" ht="32" customHeight="1" spans="1:7" x14ac:dyDescent="0.25">
      <c r="A23" s="9">
        <v>4</v>
      </c>
      <c r="B23" s="2" t="s">
        <v>54</v>
      </c>
      <c r="C23" s="11" t="str">
        <f>IF($C$16="Проверено",ROUND(C20+C22,2),"")</f>
        <v/>
      </c>
      <c r="D23" s="11" t="str">
        <f>IF($C$16="Проверено",ROUND(D20+D22,2),"")</f>
        <v/>
      </c>
      <c r="E23" s="11" t="str">
        <f>IF($C$16="Проверено",ROUND(E20+E22,2),"")</f>
        <v/>
      </c>
      <c r="F23" s="11" t="str">
        <f>IF($C$16="Проверено",ROUND(F20+F22,2),"")</f>
        <v/>
      </c>
      <c r="G23" s="11" t="str">
        <f>IF($C$16="Проверено",ROUND(SUM(C23:F23),2),"")</f>
        <v/>
      </c>
    </row>
    <row r="24" ht="32" customHeight="1" spans="1:8" x14ac:dyDescent="0.25">
      <c r="A24" s="9">
        <v>5</v>
      </c>
      <c r="B24" s="2" t="s">
        <v>55</v>
      </c>
      <c r="C24" s="11" t="str">
        <f>IF($C$16="Проверено",IF($C$6="Базисный",0,ROUND(C26*$C$12,2)),"")</f>
        <v/>
      </c>
      <c r="D24" s="11" t="str">
        <f>IF($C$16="Проверено",IF($C$6="Базисный",0,ROUND(D26*$C$12,2)),"")</f>
        <v/>
      </c>
      <c r="E24" s="11" t="str">
        <f>IF($C$16="Проверено",IF($C$6="Базисный",0,ROUND(E26*$C$12,2)),"")</f>
        <v/>
      </c>
      <c r="F24" s="11" t="str">
        <f>IF($C$16="Проверено",IF($C$6="Базисный",0,ROUND(F26*$C$12,2)),"")</f>
        <v/>
      </c>
      <c r="G24" s="11" t="str">
        <f>IF($C$16="Проверено",ROUND(SUM(C24:F24),2),"")</f>
        <v/>
      </c>
      <c r="H24" s="2" t="s">
        <v>56</v>
      </c>
    </row>
    <row r="25" ht="32" customHeight="1" spans="1:7" x14ac:dyDescent="0.25">
      <c r="A25" s="9">
        <v>6</v>
      </c>
      <c r="B25" s="2" t="s">
        <v>57</v>
      </c>
      <c r="C25" s="11" t="str">
        <f>IF($C$16="Проверено",ROUND(C23+C24,2),"")</f>
        <v/>
      </c>
      <c r="D25" s="11" t="str">
        <f>IF($C$16="Проверено",ROUND(D23+D24,2),"")</f>
        <v/>
      </c>
      <c r="E25" s="11" t="str">
        <f>IF($C$16="Проверено",ROUND(E23+E24,2),"")</f>
        <v/>
      </c>
      <c r="F25" s="11" t="str">
        <f>IF($C$16="Проверено",ROUND(F23+F24,2),"")</f>
        <v/>
      </c>
      <c r="G25" s="11" t="str">
        <f>IF($C$16="Проверено",ROUND(SUM(C25:F25),2),"")</f>
        <v/>
      </c>
    </row>
    <row r="26" ht="32" customHeight="1" spans="1:8" x14ac:dyDescent="0.25">
      <c r="A26" s="9">
        <v>7</v>
      </c>
      <c r="B26" s="2" t="s">
        <v>58</v>
      </c>
      <c r="C26" s="11" t="str">
        <f>IF($C$16="Проверено",ROUND((C20-C21)*(1+$C$9),2),"")</f>
        <v/>
      </c>
      <c r="D26" s="11" t="str">
        <f>IF($C$16="Проверено",ROUND((D20-D21)*(1+$C$9),2),"")</f>
        <v/>
      </c>
      <c r="E26" s="11" t="str">
        <f>IF($C$16="Проверено",ROUND((E20-E21)*(1+$C$9),2),"")</f>
        <v/>
      </c>
      <c r="F26" s="11" t="str">
        <f>IF($C$16="Проверено",ROUND((F20-F21)*(1+$C$9),2),"")</f>
        <v/>
      </c>
      <c r="G26" s="11" t="str">
        <f>IF($C$16="Проверено",ROUND(SUM(C26:F26),2),"")</f>
        <v/>
      </c>
      <c r="H26" s="2" t="s">
        <v>59</v>
      </c>
    </row>
    <row r="28" spans="1:8" x14ac:dyDescent="0.25">
      <c r="A28" s="2" t="s">
        <v>60</v>
      </c>
      <c r="B28" s="2"/>
      <c r="C28" s="2"/>
      <c r="D28" s="2"/>
      <c r="E28" s="2"/>
      <c r="F28" s="2"/>
      <c r="G28" s="2"/>
      <c r="H28" s="2"/>
    </row>
    <row r="29" spans="1:7" x14ac:dyDescent="0.25">
      <c r="A29" s="2" t="s">
        <v>61</v>
      </c>
      <c r="B29" s="2"/>
      <c r="C29" s="2"/>
      <c r="D29" s="2"/>
      <c r="E29" s="2"/>
      <c r="F29" s="2"/>
      <c r="G29" s="11" t="str">
        <f>IF($C$16="Проверено",ROUND((C20+D20)*$C$9,2),"")</f>
        <v/>
      </c>
    </row>
    <row r="30" spans="1:7" x14ac:dyDescent="0.25">
      <c r="A30" s="2" t="s">
        <v>62</v>
      </c>
      <c r="B30" s="2"/>
      <c r="C30" s="2"/>
      <c r="D30" s="2"/>
      <c r="E30" s="2"/>
      <c r="F30" s="2"/>
      <c r="G30" s="11" t="str">
        <f>IF($C$16="Проверено",ROUND(G22-G29,2),"")</f>
        <v/>
      </c>
    </row>
    <row r="31" spans="1:8" x14ac:dyDescent="0.25">
      <c r="A31" s="2" t="s">
        <v>63</v>
      </c>
      <c r="B31" s="2"/>
      <c r="C31" s="2"/>
      <c r="D31" s="2"/>
      <c r="E31" s="2"/>
      <c r="F31" s="2"/>
      <c r="G31" s="11" t="str">
        <f>IF($C$16="Проверено",ROUND(G30*(1+IF(C6="Базисный",0,C12)),2),"")</f>
        <v/>
      </c>
      <c r="H31" s="2" t="s">
        <v>64</v>
      </c>
    </row>
    <row r="32" spans="1:7" x14ac:dyDescent="0.25">
      <c r="A32" s="2" t="s">
        <v>65</v>
      </c>
      <c r="B32" s="2"/>
      <c r="C32" s="2"/>
      <c r="D32" s="2"/>
      <c r="E32" s="2"/>
      <c r="F32" s="2"/>
      <c r="G32" s="11" t="str">
        <f>IF($C$16="Проверено",ROUND(G23*(1+C9)*(1+IF(C6="Базисный",0,C12)),2),"")</f>
        <v/>
      </c>
    </row>
    <row r="33" spans="1:7" x14ac:dyDescent="0.25">
      <c r="A33" s="2" t="s">
        <v>66</v>
      </c>
      <c r="B33" s="2"/>
      <c r="C33" s="2"/>
      <c r="D33" s="2"/>
      <c r="E33" s="2"/>
      <c r="F33" s="2"/>
      <c r="G33" s="11" t="str">
        <f>IF($C$16="Проверено",ROUND(G32-G25,2),"")</f>
        <v/>
      </c>
    </row>
    <row r="35" spans="1:8" x14ac:dyDescent="0.25">
      <c r="A35" s="2" t="s">
        <v>67</v>
      </c>
      <c r="B35" s="2"/>
      <c r="C35" s="2"/>
      <c r="D35" s="2"/>
      <c r="E35" s="2"/>
      <c r="F35" s="2"/>
      <c r="G35" s="2"/>
      <c r="H35" s="2"/>
    </row>
  </sheetData>
  <sheetProtection sheet="1"/>
  <mergeCells count="36">
    <mergeCell ref="A1:H1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8:H18"/>
    <mergeCell ref="A28:H28"/>
    <mergeCell ref="A29:F29"/>
    <mergeCell ref="A30:F30"/>
    <mergeCell ref="A31:F31"/>
    <mergeCell ref="A32:F32"/>
    <mergeCell ref="A33:F33"/>
    <mergeCell ref="A35:H35"/>
  </mergeCells>
  <dataValidations count="10">
    <dataValidation type="list" showErrorMessage="1" errorStyle="stop" errorTitle="Выберите значение" error="Используйте значение из списка." sqref="C11">
      <formula1>"Нет,Да"</formula1>
    </dataValidation>
    <dataValidation type="decimal" allowBlank="1" showErrorMessage="1" errorStyle="stop" error="Введите ставку от 0% до 100%." sqref="C12">
      <formula1>0</formula1>
      <formula2>1</formula2>
    </dataValidation>
    <dataValidation type="decimal" operator="greaterThanOrEqual" allowBlank="1" showErrorMessage="1" errorStyle="stop" errorTitle="Проверьте сумму" error="Введите неотрицательное число." sqref="C20:F20">
      <formula1>0</formula1>
    </dataValidation>
    <dataValidation type="decimal" allowBlank="1" showErrorMessage="1" errorStyle="stop" errorTitle="Проверьте сумму" error="Введите неотрицательное число." sqref="C21">
      <formula1>0</formula1>
      <formula2>C20</formula2>
    </dataValidation>
    <dataValidation type="list" showErrorMessage="1" errorStyle="stop" errorTitle="Выберите значение" error="Используйте значение из списка." sqref="C6">
      <formula1>"Текущий,Базисный"</formula1>
    </dataValidation>
    <dataValidation type="list" showErrorMessage="1" errorStyle="stop" errorTitle="Выберите значение" error="Используйте значение из списка." sqref="C7">
      <formula1>"Непроизводственного назначения,Производственного назначения или линейный,Объект по статье 48.1 ГрК РФ"</formula1>
    </dataValidation>
    <dataValidation type="decimal" showErrorMessage="1" errorStyle="stop" errorTitle="Недопустимый процент" error="Ставка не может быть отрицательной или превышать предел категории." sqref="C9">
      <formula1>0</formula1>
      <formula2>$C$8</formula2>
    </dataValidation>
    <dataValidation type="decimal" allowBlank="1" showErrorMessage="1" errorStyle="stop" errorTitle="Проверьте сумму" error="Введите неотрицательное число." sqref="D21">
      <formula1>0</formula1>
      <formula2>D20</formula2>
    </dataValidation>
    <dataValidation type="decimal" allowBlank="1" showErrorMessage="1" errorStyle="stop" errorTitle="Проверьте сумму" error="Введите неотрицательное число." sqref="E21">
      <formula1>0</formula1>
      <formula2>E20</formula2>
    </dataValidation>
    <dataValidation type="decimal" allowBlank="1" showErrorMessage="1" errorStyle="stop" errorTitle="Проверьте сумму" error="Введите неотрицательное число." sqref="F21">
      <formula1>0</formula1>
      <formula2>F20</formula2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2" customWidth="1"/>
    <col min="3" max="3" width="25" customWidth="1"/>
    <col min="4" max="4" width="23" customWidth="1"/>
    <col min="5" max="5" width="24" customWidth="1"/>
    <col min="6" max="6" width="23" customWidth="1"/>
    <col min="7" max="7" width="25" customWidth="1"/>
    <col min="8" max="8" width="39" customWidth="1"/>
  </cols>
  <sheetData>
    <row r="1" ht="30" customHeight="1" spans="1:8" x14ac:dyDescent="0.25">
      <c r="A1" s="1" t="s">
        <v>68</v>
      </c>
      <c r="B1" s="1"/>
      <c r="C1" s="1"/>
      <c r="D1" s="1"/>
      <c r="E1" s="1"/>
      <c r="F1" s="1"/>
      <c r="G1" s="1"/>
      <c r="H1" s="1"/>
    </row>
    <row r="3" spans="1:8" x14ac:dyDescent="0.25">
      <c r="A3" s="2" t="s">
        <v>24</v>
      </c>
      <c r="B3" s="2"/>
      <c r="C3" s="4" t="s">
        <v>69</v>
      </c>
      <c r="D3" s="4"/>
      <c r="E3" s="4"/>
      <c r="F3" s="4"/>
      <c r="G3" s="4"/>
      <c r="H3" s="4"/>
    </row>
    <row r="4" spans="1:8" x14ac:dyDescent="0.25">
      <c r="A4" s="2" t="s">
        <v>26</v>
      </c>
      <c r="B4" s="2"/>
      <c r="C4" s="4" t="s">
        <v>70</v>
      </c>
      <c r="D4" s="4"/>
      <c r="E4" s="4"/>
      <c r="F4" s="4"/>
      <c r="G4" s="4"/>
      <c r="H4" s="4"/>
    </row>
    <row r="5" spans="1:8" x14ac:dyDescent="0.25">
      <c r="A5" s="2" t="s">
        <v>27</v>
      </c>
      <c r="B5" s="2"/>
      <c r="C5" s="4" t="s">
        <v>71</v>
      </c>
      <c r="D5" s="4"/>
      <c r="E5" s="4"/>
      <c r="F5" s="4"/>
      <c r="G5" s="4"/>
      <c r="H5" s="4"/>
    </row>
    <row r="6" spans="1:8" x14ac:dyDescent="0.25">
      <c r="A6" s="2" t="s">
        <v>28</v>
      </c>
      <c r="B6" s="2"/>
      <c r="C6" s="4" t="s">
        <v>29</v>
      </c>
      <c r="D6" s="4"/>
      <c r="E6" s="4"/>
      <c r="F6" s="4"/>
      <c r="G6" s="4"/>
      <c r="H6" s="4"/>
    </row>
    <row r="7" spans="1:8" x14ac:dyDescent="0.25">
      <c r="A7" s="2" t="s">
        <v>30</v>
      </c>
      <c r="B7" s="2"/>
      <c r="C7" s="4" t="s">
        <v>72</v>
      </c>
      <c r="D7" s="4"/>
      <c r="E7" s="4"/>
      <c r="F7" s="4"/>
      <c r="G7" s="4"/>
      <c r="H7" s="4"/>
    </row>
    <row r="8" spans="1:3" x14ac:dyDescent="0.25">
      <c r="A8" s="2" t="s">
        <v>31</v>
      </c>
      <c r="B8" s="2"/>
      <c r="C8" s="5">
        <f>IF(C7="Непроизводственного назначения",0.02,IF(C7="Производственного назначения или линейный",0.03,IF(C7="Объект по статье 48.1 ГрК РФ",0.10,"")))</f>
        <v>0.02</v>
      </c>
    </row>
    <row r="9" spans="1:8" x14ac:dyDescent="0.25">
      <c r="A9" s="2" t="s">
        <v>32</v>
      </c>
      <c r="B9" s="2"/>
      <c r="C9" s="10">
        <v>0.02</v>
      </c>
      <c r="D9" s="10"/>
      <c r="E9" s="10"/>
      <c r="F9" s="10"/>
      <c r="G9" s="10"/>
      <c r="H9" s="10"/>
    </row>
    <row r="10" spans="1:8" x14ac:dyDescent="0.25">
      <c r="A10" s="2" t="s">
        <v>33</v>
      </c>
      <c r="B10" s="2"/>
      <c r="C10" s="4" t="s">
        <v>73</v>
      </c>
      <c r="D10" s="4"/>
      <c r="E10" s="4"/>
      <c r="F10" s="4"/>
      <c r="G10" s="4"/>
      <c r="H10" s="4"/>
    </row>
    <row r="11" spans="1:8" x14ac:dyDescent="0.25">
      <c r="A11" s="2" t="s">
        <v>34</v>
      </c>
      <c r="B11" s="2"/>
      <c r="C11" s="4" t="s">
        <v>35</v>
      </c>
      <c r="D11" s="4"/>
      <c r="E11" s="4"/>
      <c r="F11" s="4"/>
      <c r="G11" s="4"/>
      <c r="H11" s="4"/>
    </row>
    <row r="12" spans="1:8" x14ac:dyDescent="0.25">
      <c r="A12" s="2" t="s">
        <v>36</v>
      </c>
      <c r="B12" s="2"/>
      <c r="C12" s="10">
        <v>0.22</v>
      </c>
      <c r="D12" s="10"/>
      <c r="E12" s="10"/>
      <c r="F12" s="10"/>
      <c r="G12" s="10"/>
      <c r="H12" s="10"/>
    </row>
    <row r="13" spans="1:8" x14ac:dyDescent="0.25">
      <c r="A13" s="2" t="s">
        <v>37</v>
      </c>
      <c r="B13" s="2"/>
      <c r="C13" s="4" t="s">
        <v>25</v>
      </c>
      <c r="D13" s="4"/>
      <c r="E13" s="4"/>
      <c r="F13" s="4"/>
      <c r="G13" s="4"/>
      <c r="H13" s="4"/>
    </row>
    <row r="14" spans="1:8" x14ac:dyDescent="0.25">
      <c r="A14" s="2" t="s">
        <v>38</v>
      </c>
      <c r="B14" s="2"/>
      <c r="C14" s="4" t="s">
        <v>25</v>
      </c>
      <c r="D14" s="4"/>
      <c r="E14" s="4"/>
      <c r="F14" s="4"/>
      <c r="G14" s="4"/>
      <c r="H14" s="4"/>
    </row>
    <row r="15" spans="1:8" x14ac:dyDescent="0.25">
      <c r="A15" s="2" t="s">
        <v>39</v>
      </c>
      <c r="B15" s="2"/>
      <c r="C15" s="4" t="s">
        <v>25</v>
      </c>
      <c r="D15" s="4"/>
      <c r="E15" s="4"/>
      <c r="F15" s="4"/>
      <c r="G15" s="4"/>
      <c r="H15" s="4"/>
    </row>
    <row r="16" ht="36" customHeight="1" spans="1:8" x14ac:dyDescent="0.25">
      <c r="A16" s="2" t="s">
        <v>40</v>
      </c>
      <c r="B16" s="2"/>
      <c r="C16" s="7" t="str">
        <f>IF(C8="","Укажите категорию",IF(C9="","Укажите согласованный процент",IF(OR(C9&lt;0,C9&gt;C8),"Ставка вне предела",IF(C10="","Укажите основание и согласование",IF(C11&lt;&gt;"Нет","Очистите базу от резерва и НДС",IF(AND(C6="Текущий",C12=""),"Укажите ставку НДС, в том числе 0%",IF(OR(C12&lt;0,C12&gt;1),"Недопустимая ставка НДС",IF(OR(C20&lt;0,D20&lt;0,E20&lt;0,F20&lt;0,C21&lt;0,D21&lt;0,E21&lt;0,F21&lt;0),"Отрицательная сумма",IF(OR(C21&gt;C20,D21&gt;D20,E21&gt;E20,F21&gt;F20),"Необлагаемая часть больше базы","Проверено")))))))))</f>
        <v>Проверено</v>
      </c>
      <c r="D16" s="7"/>
      <c r="E16" s="7"/>
      <c r="F16" s="7"/>
      <c r="G16" s="7"/>
      <c r="H16" s="7"/>
    </row>
    <row r="18" spans="1:8" x14ac:dyDescent="0.25">
      <c r="A18" s="2" t="s">
        <v>41</v>
      </c>
      <c r="B18" s="2"/>
      <c r="C18" s="2"/>
      <c r="D18" s="2"/>
      <c r="E18" s="2"/>
      <c r="F18" s="2"/>
      <c r="G18" s="2"/>
      <c r="H18" s="2"/>
    </row>
    <row r="19" ht="48" customHeight="1" spans="1:8" x14ac:dyDescent="0.25">
      <c r="A19" s="8" t="s">
        <v>42</v>
      </c>
      <c r="B19" s="8" t="s">
        <v>43</v>
      </c>
      <c r="C19" s="8" t="s">
        <v>44</v>
      </c>
      <c r="D19" s="8" t="s">
        <v>45</v>
      </c>
      <c r="E19" s="8" t="s">
        <v>46</v>
      </c>
      <c r="F19" s="8" t="s">
        <v>47</v>
      </c>
      <c r="G19" s="8" t="s">
        <v>48</v>
      </c>
      <c r="H19" s="8" t="s">
        <v>49</v>
      </c>
    </row>
    <row r="20" ht="32" customHeight="1" spans="1:7" x14ac:dyDescent="0.25">
      <c r="A20" s="9">
        <v>1</v>
      </c>
      <c r="B20" s="2" t="s">
        <v>50</v>
      </c>
      <c r="C20" s="10">
        <v>10000</v>
      </c>
      <c r="D20" s="10">
        <v>1000</v>
      </c>
      <c r="E20" s="10">
        <v>2000</v>
      </c>
      <c r="F20" s="10">
        <v>1000</v>
      </c>
      <c r="G20" s="11">
        <f>ROUND(SUM(C20:F20),2)</f>
        <v>14000</v>
      </c>
    </row>
    <row r="21" ht="32" customHeight="1" spans="1:8" x14ac:dyDescent="0.25">
      <c r="A21" s="9">
        <v>2</v>
      </c>
      <c r="B21" s="2" t="s">
        <v>51</v>
      </c>
      <c r="C21" s="10">
        <v>0</v>
      </c>
      <c r="D21" s="10">
        <v>0</v>
      </c>
      <c r="E21" s="10">
        <v>0</v>
      </c>
      <c r="F21" s="10">
        <v>0</v>
      </c>
      <c r="G21" s="11">
        <f>ROUND(SUM(C21:F21),2)</f>
        <v>0</v>
      </c>
      <c r="H21" s="2" t="s">
        <v>52</v>
      </c>
    </row>
    <row r="22" ht="32" customHeight="1" spans="1:7" x14ac:dyDescent="0.25">
      <c r="A22" s="9">
        <v>3</v>
      </c>
      <c r="B22" s="2" t="s">
        <v>53</v>
      </c>
      <c r="C22" s="11">
        <f>IF($C$16="Проверено",ROUND(C20*$C$9,2),"")</f>
        <v>200</v>
      </c>
      <c r="D22" s="11">
        <f>IF($C$16="Проверено",ROUND(D20*$C$9,2),"")</f>
        <v>20</v>
      </c>
      <c r="E22" s="11">
        <f>IF($C$16="Проверено",ROUND(E20*$C$9,2),"")</f>
        <v>40</v>
      </c>
      <c r="F22" s="11">
        <f>IF($C$16="Проверено",ROUND(F20*$C$9,2),"")</f>
        <v>20</v>
      </c>
      <c r="G22" s="11">
        <f>IF($C$16="Проверено",ROUND(SUM(C22:F22),2),"")</f>
        <v>280</v>
      </c>
    </row>
    <row r="23" ht="32" customHeight="1" spans="1:7" x14ac:dyDescent="0.25">
      <c r="A23" s="9">
        <v>4</v>
      </c>
      <c r="B23" s="2" t="s">
        <v>54</v>
      </c>
      <c r="C23" s="11">
        <f>IF($C$16="Проверено",ROUND(C20+C22,2),"")</f>
        <v>10200</v>
      </c>
      <c r="D23" s="11">
        <f>IF($C$16="Проверено",ROUND(D20+D22,2),"")</f>
        <v>1020</v>
      </c>
      <c r="E23" s="11">
        <f>IF($C$16="Проверено",ROUND(E20+E22,2),"")</f>
        <v>2040</v>
      </c>
      <c r="F23" s="11">
        <f>IF($C$16="Проверено",ROUND(F20+F22,2),"")</f>
        <v>1020</v>
      </c>
      <c r="G23" s="11">
        <f>IF($C$16="Проверено",ROUND(SUM(C23:F23),2),"")</f>
        <v>14280</v>
      </c>
    </row>
    <row r="24" ht="32" customHeight="1" spans="1:8" x14ac:dyDescent="0.25">
      <c r="A24" s="9">
        <v>5</v>
      </c>
      <c r="B24" s="2" t="s">
        <v>55</v>
      </c>
      <c r="C24" s="11">
        <f>IF($C$16="Проверено",IF($C$6="Базисный",0,ROUND(C26*$C$12,2)),"")</f>
        <v>2244</v>
      </c>
      <c r="D24" s="11">
        <f>IF($C$16="Проверено",IF($C$6="Базисный",0,ROUND(D26*$C$12,2)),"")</f>
        <v>224.4</v>
      </c>
      <c r="E24" s="11">
        <f>IF($C$16="Проверено",IF($C$6="Базисный",0,ROUND(E26*$C$12,2)),"")</f>
        <v>448.8</v>
      </c>
      <c r="F24" s="11">
        <f>IF($C$16="Проверено",IF($C$6="Базисный",0,ROUND(F26*$C$12,2)),"")</f>
        <v>224.4</v>
      </c>
      <c r="G24" s="11">
        <f>IF($C$16="Проверено",ROUND(SUM(C24:F24),2),"")</f>
        <v>3141.6</v>
      </c>
      <c r="H24" s="2" t="s">
        <v>56</v>
      </c>
    </row>
    <row r="25" ht="32" customHeight="1" spans="1:7" x14ac:dyDescent="0.25">
      <c r="A25" s="9">
        <v>6</v>
      </c>
      <c r="B25" s="2" t="s">
        <v>57</v>
      </c>
      <c r="C25" s="11">
        <f>IF($C$16="Проверено",ROUND(C23+C24,2),"")</f>
        <v>12444</v>
      </c>
      <c r="D25" s="11">
        <f>IF($C$16="Проверено",ROUND(D23+D24,2),"")</f>
        <v>1244.4</v>
      </c>
      <c r="E25" s="11">
        <f>IF($C$16="Проверено",ROUND(E23+E24,2),"")</f>
        <v>2488.8</v>
      </c>
      <c r="F25" s="11">
        <f>IF($C$16="Проверено",ROUND(F23+F24,2),"")</f>
        <v>1244.4</v>
      </c>
      <c r="G25" s="11">
        <f>IF($C$16="Проверено",ROUND(SUM(C25:F25),2),"")</f>
        <v>17421.6</v>
      </c>
    </row>
    <row r="26" ht="32" customHeight="1" spans="1:8" x14ac:dyDescent="0.25">
      <c r="A26" s="9">
        <v>7</v>
      </c>
      <c r="B26" s="2" t="s">
        <v>58</v>
      </c>
      <c r="C26" s="11">
        <f>IF($C$16="Проверено",ROUND((C20-C21)*(1+$C$9),2),"")</f>
        <v>10200</v>
      </c>
      <c r="D26" s="11">
        <f>IF($C$16="Проверено",ROUND((D20-D21)*(1+$C$9),2),"")</f>
        <v>1020</v>
      </c>
      <c r="E26" s="11">
        <f>IF($C$16="Проверено",ROUND((E20-E21)*(1+$C$9),2),"")</f>
        <v>2040</v>
      </c>
      <c r="F26" s="11">
        <f>IF($C$16="Проверено",ROUND((F20-F21)*(1+$C$9),2),"")</f>
        <v>1020</v>
      </c>
      <c r="G26" s="11">
        <f>IF($C$16="Проверено",ROUND(SUM(C26:F26),2),"")</f>
        <v>14280</v>
      </c>
      <c r="H26" s="2" t="s">
        <v>59</v>
      </c>
    </row>
    <row r="28" spans="1:8" x14ac:dyDescent="0.25">
      <c r="A28" s="2" t="s">
        <v>60</v>
      </c>
      <c r="B28" s="2"/>
      <c r="C28" s="2"/>
      <c r="D28" s="2"/>
      <c r="E28" s="2"/>
      <c r="F28" s="2"/>
      <c r="G28" s="2"/>
      <c r="H28" s="2"/>
    </row>
    <row r="29" spans="1:7" x14ac:dyDescent="0.25">
      <c r="A29" s="2" t="s">
        <v>61</v>
      </c>
      <c r="B29" s="2"/>
      <c r="C29" s="2"/>
      <c r="D29" s="2"/>
      <c r="E29" s="2"/>
      <c r="F29" s="2"/>
      <c r="G29" s="11">
        <f>IF($C$16="Проверено",ROUND((C20+D20)*$C$9,2),"")</f>
        <v>220</v>
      </c>
    </row>
    <row r="30" spans="1:7" x14ac:dyDescent="0.25">
      <c r="A30" s="2" t="s">
        <v>62</v>
      </c>
      <c r="B30" s="2"/>
      <c r="C30" s="2"/>
      <c r="D30" s="2"/>
      <c r="E30" s="2"/>
      <c r="F30" s="2"/>
      <c r="G30" s="11">
        <f>IF($C$16="Проверено",ROUND(G22-G29,2),"")</f>
        <v>60</v>
      </c>
    </row>
    <row r="31" spans="1:8" x14ac:dyDescent="0.25">
      <c r="A31" s="2" t="s">
        <v>63</v>
      </c>
      <c r="B31" s="2"/>
      <c r="C31" s="2"/>
      <c r="D31" s="2"/>
      <c r="E31" s="2"/>
      <c r="F31" s="2"/>
      <c r="G31" s="11">
        <f>IF($C$16="Проверено",ROUND(G30*(1+IF(C6="Базисный",0,C12)),2),"")</f>
        <v>73.2</v>
      </c>
      <c r="H31" s="2" t="s">
        <v>64</v>
      </c>
    </row>
    <row r="32" spans="1:7" x14ac:dyDescent="0.25">
      <c r="A32" s="2" t="s">
        <v>65</v>
      </c>
      <c r="B32" s="2"/>
      <c r="C32" s="2"/>
      <c r="D32" s="2"/>
      <c r="E32" s="2"/>
      <c r="F32" s="2"/>
      <c r="G32" s="11">
        <f>IF($C$16="Проверено",ROUND(G23*(1+C9)*(1+IF(C6="Базисный",0,C12)),2),"")</f>
        <v>17770.03</v>
      </c>
    </row>
    <row r="33" spans="1:7" x14ac:dyDescent="0.25">
      <c r="A33" s="2" t="s">
        <v>66</v>
      </c>
      <c r="B33" s="2"/>
      <c r="C33" s="2"/>
      <c r="D33" s="2"/>
      <c r="E33" s="2"/>
      <c r="F33" s="2"/>
      <c r="G33" s="11">
        <f>IF($C$16="Проверено",ROUND(G32-G25,2),"")</f>
        <v>348.43</v>
      </c>
    </row>
    <row r="35" spans="1:8" x14ac:dyDescent="0.25">
      <c r="A35" s="2" t="s">
        <v>67</v>
      </c>
      <c r="B35" s="2"/>
      <c r="C35" s="2"/>
      <c r="D35" s="2"/>
      <c r="E35" s="2"/>
      <c r="F35" s="2"/>
      <c r="G35" s="2"/>
      <c r="H35" s="2"/>
    </row>
  </sheetData>
  <sheetProtection sheet="1"/>
  <mergeCells count="36">
    <mergeCell ref="A1:H1"/>
    <mergeCell ref="A3:B3"/>
    <mergeCell ref="C3:H3"/>
    <mergeCell ref="A4:B4"/>
    <mergeCell ref="C4:H4"/>
    <mergeCell ref="A5:B5"/>
    <mergeCell ref="C5:H5"/>
    <mergeCell ref="A6:B6"/>
    <mergeCell ref="C6:H6"/>
    <mergeCell ref="A7:B7"/>
    <mergeCell ref="C7:H7"/>
    <mergeCell ref="A8:B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8:H18"/>
    <mergeCell ref="A28:H28"/>
    <mergeCell ref="A29:F29"/>
    <mergeCell ref="A30:F30"/>
    <mergeCell ref="A31:F31"/>
    <mergeCell ref="A32:F32"/>
    <mergeCell ref="A33:F33"/>
    <mergeCell ref="A35:H35"/>
  </mergeCells>
  <dataValidations count="10">
    <dataValidation type="list" showErrorMessage="1" errorStyle="stop" errorTitle="Выберите значение" error="Используйте значение из списка." sqref="C11">
      <formula1>"Нет,Да"</formula1>
    </dataValidation>
    <dataValidation type="decimal" allowBlank="1" showErrorMessage="1" errorStyle="stop" error="Введите ставку от 0% до 100%." sqref="C12">
      <formula1>0</formula1>
      <formula2>1</formula2>
    </dataValidation>
    <dataValidation type="decimal" operator="greaterThanOrEqual" allowBlank="1" showErrorMessage="1" errorStyle="stop" errorTitle="Проверьте сумму" error="Введите неотрицательное число." sqref="C20:F20">
      <formula1>0</formula1>
    </dataValidation>
    <dataValidation type="decimal" allowBlank="1" showErrorMessage="1" errorStyle="stop" errorTitle="Проверьте сумму" error="Введите неотрицательное число." sqref="C21">
      <formula1>0</formula1>
      <formula2>C20</formula2>
    </dataValidation>
    <dataValidation type="list" showErrorMessage="1" errorStyle="stop" errorTitle="Выберите значение" error="Используйте значение из списка." sqref="C6">
      <formula1>"Текущий,Базисный"</formula1>
    </dataValidation>
    <dataValidation type="list" showErrorMessage="1" errorStyle="stop" errorTitle="Выберите значение" error="Используйте значение из списка." sqref="C7">
      <formula1>"Непроизводственного назначения,Производственного назначения или линейный,Объект по статье 48.1 ГрК РФ"</formula1>
    </dataValidation>
    <dataValidation type="decimal" showErrorMessage="1" errorStyle="stop" errorTitle="Недопустимый процент" error="Ставка не может быть отрицательной или превышать предел категории." sqref="C9">
      <formula1>0</formula1>
      <formula2>$C$8</formula2>
    </dataValidation>
    <dataValidation type="decimal" allowBlank="1" showErrorMessage="1" errorStyle="stop" errorTitle="Проверьте сумму" error="Введите неотрицательное число." sqref="D21">
      <formula1>0</formula1>
      <formula2>D20</formula2>
    </dataValidation>
    <dataValidation type="decimal" allowBlank="1" showErrorMessage="1" errorStyle="stop" errorTitle="Проверьте сумму" error="Введите неотрицательное число." sqref="E21">
      <formula1>0</formula1>
      <formula2>E20</formula2>
    </dataValidation>
    <dataValidation type="decimal" allowBlank="1" showErrorMessage="1" errorStyle="stop" errorTitle="Проверьте сумму" error="Введите неотрицательное число." sqref="F21">
      <formula1>0</formula1>
      <formula2>F20</formula2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6" customWidth="1"/>
    <col min="3" max="3" width="35" customWidth="1"/>
    <col min="4" max="4" width="22" customWidth="1"/>
    <col min="5" max="6" width="32" customWidth="1"/>
    <col min="7" max="7" width="24" customWidth="1"/>
    <col min="8" max="8" width="30" customWidth="1"/>
    <col min="9" max="9" width="28" customWidth="1"/>
    <col min="10" max="11" width="25" customWidth="1"/>
    <col min="12" max="12" width="23" customWidth="1"/>
    <col min="13" max="13" width="35" customWidth="1"/>
  </cols>
  <sheetData>
    <row r="1" ht="30" customHeight="1" spans="1:13" x14ac:dyDescent="0.25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8" x14ac:dyDescent="0.25">
      <c r="A3" s="2" t="s">
        <v>75</v>
      </c>
      <c r="B3" s="12" t="str">
        <f>IF('Расчёт'!C16="Проверено",'Расчёт'!G22,"")</f>
        <v/>
      </c>
      <c r="D3" s="2" t="s">
        <v>76</v>
      </c>
      <c r="E3" s="11">
        <f>SUM(K7:K26)</f>
        <v>0</v>
      </c>
      <c r="G3" s="2" t="s">
        <v>77</v>
      </c>
      <c r="H3" s="11" t="str">
        <f>IF(B3="","",B3-E3)</f>
        <v/>
      </c>
    </row>
    <row r="4" spans="1:13" x14ac:dyDescent="0.25">
      <c r="A4" s="7" t="str">
        <f>IF(B3="","Сначала заполните расчёт",IF(H3&lt;0,"Использование превышает резерв",IF(COUNTIF(L7:L26,"Повтор ключа")&gt;0,"Проверьте повторные записи","Проверено")))</f>
        <v>Сначала заполните расчёт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25">
      <c r="A5" s="2" t="s">
        <v>78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ht="48" customHeight="1" spans="1:13" x14ac:dyDescent="0.25">
      <c r="A6" s="8" t="s">
        <v>42</v>
      </c>
      <c r="B6" s="8" t="s">
        <v>79</v>
      </c>
      <c r="C6" s="8" t="s">
        <v>80</v>
      </c>
      <c r="D6" s="8" t="s">
        <v>81</v>
      </c>
      <c r="E6" s="8" t="s">
        <v>82</v>
      </c>
      <c r="F6" s="8" t="s">
        <v>83</v>
      </c>
      <c r="G6" s="8" t="s">
        <v>84</v>
      </c>
      <c r="H6" s="8" t="s">
        <v>85</v>
      </c>
      <c r="I6" s="8" t="s">
        <v>86</v>
      </c>
      <c r="J6" s="8" t="s">
        <v>87</v>
      </c>
      <c r="K6" s="8" t="s">
        <v>88</v>
      </c>
      <c r="L6" s="8" t="s">
        <v>89</v>
      </c>
      <c r="M6" s="8" t="s">
        <v>90</v>
      </c>
    </row>
    <row r="7" ht="40" customHeight="1" spans="1:13" x14ac:dyDescent="0.25">
      <c r="A7" s="9">
        <v>1</v>
      </c>
      <c r="B7" s="4" t="s">
        <v>25</v>
      </c>
      <c r="C7" s="4" t="s">
        <v>25</v>
      </c>
      <c r="D7" s="4" t="s">
        <v>25</v>
      </c>
      <c r="E7" s="4" t="s">
        <v>25</v>
      </c>
      <c r="F7" s="4" t="s">
        <v>25</v>
      </c>
      <c r="G7" s="10">
        <v>0</v>
      </c>
      <c r="H7" s="4" t="s">
        <v>25</v>
      </c>
      <c r="I7" s="4" t="s">
        <v>25</v>
      </c>
      <c r="J7" s="4" t="s">
        <v>25</v>
      </c>
      <c r="K7" s="11">
        <f>IF(AND(H7&lt;&gt;"",I7&lt;&gt;"",J7&lt;&gt;""),G7,0)</f>
        <v>0</v>
      </c>
      <c r="L7" s="7" t="str">
        <f>IF(J7="","",IF(COUNTIF($J$7:$J$26,J7)&gt;1,"Повтор ключа","Без повтора"))</f>
        <v/>
      </c>
      <c r="M7" s="4" t="s">
        <v>25</v>
      </c>
    </row>
    <row r="8" ht="40" customHeight="1" spans="1:13" x14ac:dyDescent="0.25">
      <c r="A8" s="9">
        <v>2</v>
      </c>
      <c r="B8" s="4" t="s">
        <v>25</v>
      </c>
      <c r="C8" s="4" t="s">
        <v>25</v>
      </c>
      <c r="D8" s="4" t="s">
        <v>25</v>
      </c>
      <c r="E8" s="4" t="s">
        <v>25</v>
      </c>
      <c r="F8" s="4" t="s">
        <v>25</v>
      </c>
      <c r="G8" s="10">
        <v>0</v>
      </c>
      <c r="H8" s="4" t="s">
        <v>25</v>
      </c>
      <c r="I8" s="4" t="s">
        <v>25</v>
      </c>
      <c r="J8" s="4" t="s">
        <v>25</v>
      </c>
      <c r="K8" s="11">
        <f>IF(AND(H8&lt;&gt;"",I8&lt;&gt;"",J8&lt;&gt;""),G8,0)</f>
        <v>0</v>
      </c>
      <c r="L8" s="7" t="str">
        <f>IF(J8="","",IF(COUNTIF($J$7:$J$26,J8)&gt;1,"Повтор ключа","Без повтора"))</f>
        <v/>
      </c>
      <c r="M8" s="4" t="s">
        <v>25</v>
      </c>
    </row>
    <row r="9" ht="40" customHeight="1" spans="1:13" x14ac:dyDescent="0.25">
      <c r="A9" s="9">
        <v>3</v>
      </c>
      <c r="B9" s="4" t="s">
        <v>25</v>
      </c>
      <c r="C9" s="4" t="s">
        <v>25</v>
      </c>
      <c r="D9" s="4" t="s">
        <v>25</v>
      </c>
      <c r="E9" s="4" t="s">
        <v>25</v>
      </c>
      <c r="F9" s="4" t="s">
        <v>25</v>
      </c>
      <c r="G9" s="10">
        <v>0</v>
      </c>
      <c r="H9" s="4" t="s">
        <v>25</v>
      </c>
      <c r="I9" s="4" t="s">
        <v>25</v>
      </c>
      <c r="J9" s="4" t="s">
        <v>25</v>
      </c>
      <c r="K9" s="11">
        <f>IF(AND(H9&lt;&gt;"",I9&lt;&gt;"",J9&lt;&gt;""),G9,0)</f>
        <v>0</v>
      </c>
      <c r="L9" s="7" t="str">
        <f>IF(J9="","",IF(COUNTIF($J$7:$J$26,J9)&gt;1,"Повтор ключа","Без повтора"))</f>
        <v/>
      </c>
      <c r="M9" s="4" t="s">
        <v>25</v>
      </c>
    </row>
    <row r="10" ht="40" customHeight="1" spans="1:13" x14ac:dyDescent="0.25">
      <c r="A10" s="9">
        <v>4</v>
      </c>
      <c r="B10" s="4" t="s">
        <v>25</v>
      </c>
      <c r="C10" s="4" t="s">
        <v>25</v>
      </c>
      <c r="D10" s="4" t="s">
        <v>25</v>
      </c>
      <c r="E10" s="4" t="s">
        <v>25</v>
      </c>
      <c r="F10" s="4" t="s">
        <v>25</v>
      </c>
      <c r="G10" s="10">
        <v>0</v>
      </c>
      <c r="H10" s="4" t="s">
        <v>25</v>
      </c>
      <c r="I10" s="4" t="s">
        <v>25</v>
      </c>
      <c r="J10" s="4" t="s">
        <v>25</v>
      </c>
      <c r="K10" s="11">
        <f>IF(AND(H10&lt;&gt;"",I10&lt;&gt;"",J10&lt;&gt;""),G10,0)</f>
        <v>0</v>
      </c>
      <c r="L10" s="7" t="str">
        <f>IF(J10="","",IF(COUNTIF($J$7:$J$26,J10)&gt;1,"Повтор ключа","Без повтора"))</f>
        <v/>
      </c>
      <c r="M10" s="4" t="s">
        <v>25</v>
      </c>
    </row>
    <row r="11" ht="40" customHeight="1" spans="1:13" x14ac:dyDescent="0.25">
      <c r="A11" s="9">
        <v>5</v>
      </c>
      <c r="B11" s="4" t="s">
        <v>25</v>
      </c>
      <c r="C11" s="4" t="s">
        <v>25</v>
      </c>
      <c r="D11" s="4" t="s">
        <v>25</v>
      </c>
      <c r="E11" s="4" t="s">
        <v>25</v>
      </c>
      <c r="F11" s="4" t="s">
        <v>25</v>
      </c>
      <c r="G11" s="10">
        <v>0</v>
      </c>
      <c r="H11" s="4" t="s">
        <v>25</v>
      </c>
      <c r="I11" s="4" t="s">
        <v>25</v>
      </c>
      <c r="J11" s="4" t="s">
        <v>25</v>
      </c>
      <c r="K11" s="11">
        <f>IF(AND(H11&lt;&gt;"",I11&lt;&gt;"",J11&lt;&gt;""),G11,0)</f>
        <v>0</v>
      </c>
      <c r="L11" s="7" t="str">
        <f>IF(J11="","",IF(COUNTIF($J$7:$J$26,J11)&gt;1,"Повтор ключа","Без повтора"))</f>
        <v/>
      </c>
      <c r="M11" s="4" t="s">
        <v>25</v>
      </c>
    </row>
    <row r="12" ht="40" customHeight="1" spans="1:13" x14ac:dyDescent="0.25">
      <c r="A12" s="9">
        <v>6</v>
      </c>
      <c r="B12" s="4" t="s">
        <v>25</v>
      </c>
      <c r="C12" s="4" t="s">
        <v>25</v>
      </c>
      <c r="D12" s="4" t="s">
        <v>25</v>
      </c>
      <c r="E12" s="4" t="s">
        <v>25</v>
      </c>
      <c r="F12" s="4" t="s">
        <v>25</v>
      </c>
      <c r="G12" s="10">
        <v>0</v>
      </c>
      <c r="H12" s="4" t="s">
        <v>25</v>
      </c>
      <c r="I12" s="4" t="s">
        <v>25</v>
      </c>
      <c r="J12" s="4" t="s">
        <v>25</v>
      </c>
      <c r="K12" s="11">
        <f>IF(AND(H12&lt;&gt;"",I12&lt;&gt;"",J12&lt;&gt;""),G12,0)</f>
        <v>0</v>
      </c>
      <c r="L12" s="7" t="str">
        <f>IF(J12="","",IF(COUNTIF($J$7:$J$26,J12)&gt;1,"Повтор ключа","Без повтора"))</f>
        <v/>
      </c>
      <c r="M12" s="4" t="s">
        <v>25</v>
      </c>
    </row>
    <row r="13" ht="40" customHeight="1" spans="1:13" x14ac:dyDescent="0.25">
      <c r="A13" s="9">
        <v>7</v>
      </c>
      <c r="B13" s="4" t="s">
        <v>25</v>
      </c>
      <c r="C13" s="4" t="s">
        <v>25</v>
      </c>
      <c r="D13" s="4" t="s">
        <v>25</v>
      </c>
      <c r="E13" s="4" t="s">
        <v>25</v>
      </c>
      <c r="F13" s="4" t="s">
        <v>25</v>
      </c>
      <c r="G13" s="10">
        <v>0</v>
      </c>
      <c r="H13" s="4" t="s">
        <v>25</v>
      </c>
      <c r="I13" s="4" t="s">
        <v>25</v>
      </c>
      <c r="J13" s="4" t="s">
        <v>25</v>
      </c>
      <c r="K13" s="11">
        <f>IF(AND(H13&lt;&gt;"",I13&lt;&gt;"",J13&lt;&gt;""),G13,0)</f>
        <v>0</v>
      </c>
      <c r="L13" s="7" t="str">
        <f>IF(J13="","",IF(COUNTIF($J$7:$J$26,J13)&gt;1,"Повтор ключа","Без повтора"))</f>
        <v/>
      </c>
      <c r="M13" s="4" t="s">
        <v>25</v>
      </c>
    </row>
    <row r="14" ht="40" customHeight="1" spans="1:13" x14ac:dyDescent="0.25">
      <c r="A14" s="9">
        <v>8</v>
      </c>
      <c r="B14" s="4" t="s">
        <v>25</v>
      </c>
      <c r="C14" s="4" t="s">
        <v>25</v>
      </c>
      <c r="D14" s="4" t="s">
        <v>25</v>
      </c>
      <c r="E14" s="4" t="s">
        <v>25</v>
      </c>
      <c r="F14" s="4" t="s">
        <v>25</v>
      </c>
      <c r="G14" s="10">
        <v>0</v>
      </c>
      <c r="H14" s="4" t="s">
        <v>25</v>
      </c>
      <c r="I14" s="4" t="s">
        <v>25</v>
      </c>
      <c r="J14" s="4" t="s">
        <v>25</v>
      </c>
      <c r="K14" s="11">
        <f>IF(AND(H14&lt;&gt;"",I14&lt;&gt;"",J14&lt;&gt;""),G14,0)</f>
        <v>0</v>
      </c>
      <c r="L14" s="7" t="str">
        <f>IF(J14="","",IF(COUNTIF($J$7:$J$26,J14)&gt;1,"Повтор ключа","Без повтора"))</f>
        <v/>
      </c>
      <c r="M14" s="4" t="s">
        <v>25</v>
      </c>
    </row>
    <row r="15" ht="40" customHeight="1" spans="1:13" x14ac:dyDescent="0.25">
      <c r="A15" s="9">
        <v>9</v>
      </c>
      <c r="B15" s="4" t="s">
        <v>25</v>
      </c>
      <c r="C15" s="4" t="s">
        <v>25</v>
      </c>
      <c r="D15" s="4" t="s">
        <v>25</v>
      </c>
      <c r="E15" s="4" t="s">
        <v>25</v>
      </c>
      <c r="F15" s="4" t="s">
        <v>25</v>
      </c>
      <c r="G15" s="10">
        <v>0</v>
      </c>
      <c r="H15" s="4" t="s">
        <v>25</v>
      </c>
      <c r="I15" s="4" t="s">
        <v>25</v>
      </c>
      <c r="J15" s="4" t="s">
        <v>25</v>
      </c>
      <c r="K15" s="11">
        <f>IF(AND(H15&lt;&gt;"",I15&lt;&gt;"",J15&lt;&gt;""),G15,0)</f>
        <v>0</v>
      </c>
      <c r="L15" s="7" t="str">
        <f>IF(J15="","",IF(COUNTIF($J$7:$J$26,J15)&gt;1,"Повтор ключа","Без повтора"))</f>
        <v/>
      </c>
      <c r="M15" s="4" t="s">
        <v>25</v>
      </c>
    </row>
    <row r="16" ht="40" customHeight="1" spans="1:13" x14ac:dyDescent="0.25">
      <c r="A16" s="9">
        <v>10</v>
      </c>
      <c r="B16" s="4" t="s">
        <v>25</v>
      </c>
      <c r="C16" s="4" t="s">
        <v>25</v>
      </c>
      <c r="D16" s="4" t="s">
        <v>25</v>
      </c>
      <c r="E16" s="4" t="s">
        <v>25</v>
      </c>
      <c r="F16" s="4" t="s">
        <v>25</v>
      </c>
      <c r="G16" s="10">
        <v>0</v>
      </c>
      <c r="H16" s="4" t="s">
        <v>25</v>
      </c>
      <c r="I16" s="4" t="s">
        <v>25</v>
      </c>
      <c r="J16" s="4" t="s">
        <v>25</v>
      </c>
      <c r="K16" s="11">
        <f>IF(AND(H16&lt;&gt;"",I16&lt;&gt;"",J16&lt;&gt;""),G16,0)</f>
        <v>0</v>
      </c>
      <c r="L16" s="7" t="str">
        <f>IF(J16="","",IF(COUNTIF($J$7:$J$26,J16)&gt;1,"Повтор ключа","Без повтора"))</f>
        <v/>
      </c>
      <c r="M16" s="4" t="s">
        <v>25</v>
      </c>
    </row>
    <row r="17" ht="40" customHeight="1" spans="1:13" x14ac:dyDescent="0.25">
      <c r="A17" s="9">
        <v>11</v>
      </c>
      <c r="B17" s="4" t="s">
        <v>25</v>
      </c>
      <c r="C17" s="4" t="s">
        <v>25</v>
      </c>
      <c r="D17" s="4" t="s">
        <v>25</v>
      </c>
      <c r="E17" s="4" t="s">
        <v>25</v>
      </c>
      <c r="F17" s="4" t="s">
        <v>25</v>
      </c>
      <c r="G17" s="10">
        <v>0</v>
      </c>
      <c r="H17" s="4" t="s">
        <v>25</v>
      </c>
      <c r="I17" s="4" t="s">
        <v>25</v>
      </c>
      <c r="J17" s="4" t="s">
        <v>25</v>
      </c>
      <c r="K17" s="11">
        <f>IF(AND(H17&lt;&gt;"",I17&lt;&gt;"",J17&lt;&gt;""),G17,0)</f>
        <v>0</v>
      </c>
      <c r="L17" s="7" t="str">
        <f>IF(J17="","",IF(COUNTIF($J$7:$J$26,J17)&gt;1,"Повтор ключа","Без повтора"))</f>
        <v/>
      </c>
      <c r="M17" s="4" t="s">
        <v>25</v>
      </c>
    </row>
    <row r="18" ht="40" customHeight="1" spans="1:13" x14ac:dyDescent="0.25">
      <c r="A18" s="9">
        <v>12</v>
      </c>
      <c r="B18" s="4" t="s">
        <v>25</v>
      </c>
      <c r="C18" s="4" t="s">
        <v>25</v>
      </c>
      <c r="D18" s="4" t="s">
        <v>25</v>
      </c>
      <c r="E18" s="4" t="s">
        <v>25</v>
      </c>
      <c r="F18" s="4" t="s">
        <v>25</v>
      </c>
      <c r="G18" s="10">
        <v>0</v>
      </c>
      <c r="H18" s="4" t="s">
        <v>25</v>
      </c>
      <c r="I18" s="4" t="s">
        <v>25</v>
      </c>
      <c r="J18" s="4" t="s">
        <v>25</v>
      </c>
      <c r="K18" s="11">
        <f>IF(AND(H18&lt;&gt;"",I18&lt;&gt;"",J18&lt;&gt;""),G18,0)</f>
        <v>0</v>
      </c>
      <c r="L18" s="7" t="str">
        <f>IF(J18="","",IF(COUNTIF($J$7:$J$26,J18)&gt;1,"Повтор ключа","Без повтора"))</f>
        <v/>
      </c>
      <c r="M18" s="4" t="s">
        <v>25</v>
      </c>
    </row>
    <row r="19" ht="40" customHeight="1" spans="1:13" x14ac:dyDescent="0.25">
      <c r="A19" s="9">
        <v>13</v>
      </c>
      <c r="B19" s="4" t="s">
        <v>25</v>
      </c>
      <c r="C19" s="4" t="s">
        <v>25</v>
      </c>
      <c r="D19" s="4" t="s">
        <v>25</v>
      </c>
      <c r="E19" s="4" t="s">
        <v>25</v>
      </c>
      <c r="F19" s="4" t="s">
        <v>25</v>
      </c>
      <c r="G19" s="10">
        <v>0</v>
      </c>
      <c r="H19" s="4" t="s">
        <v>25</v>
      </c>
      <c r="I19" s="4" t="s">
        <v>25</v>
      </c>
      <c r="J19" s="4" t="s">
        <v>25</v>
      </c>
      <c r="K19" s="11">
        <f>IF(AND(H19&lt;&gt;"",I19&lt;&gt;"",J19&lt;&gt;""),G19,0)</f>
        <v>0</v>
      </c>
      <c r="L19" s="7" t="str">
        <f>IF(J19="","",IF(COUNTIF($J$7:$J$26,J19)&gt;1,"Повтор ключа","Без повтора"))</f>
        <v/>
      </c>
      <c r="M19" s="4" t="s">
        <v>25</v>
      </c>
    </row>
    <row r="20" ht="40" customHeight="1" spans="1:13" x14ac:dyDescent="0.25">
      <c r="A20" s="9">
        <v>14</v>
      </c>
      <c r="B20" s="4" t="s">
        <v>25</v>
      </c>
      <c r="C20" s="4" t="s">
        <v>25</v>
      </c>
      <c r="D20" s="4" t="s">
        <v>25</v>
      </c>
      <c r="E20" s="4" t="s">
        <v>25</v>
      </c>
      <c r="F20" s="4" t="s">
        <v>25</v>
      </c>
      <c r="G20" s="10">
        <v>0</v>
      </c>
      <c r="H20" s="4" t="s">
        <v>25</v>
      </c>
      <c r="I20" s="4" t="s">
        <v>25</v>
      </c>
      <c r="J20" s="4" t="s">
        <v>25</v>
      </c>
      <c r="K20" s="11">
        <f>IF(AND(H20&lt;&gt;"",I20&lt;&gt;"",J20&lt;&gt;""),G20,0)</f>
        <v>0</v>
      </c>
      <c r="L20" s="7" t="str">
        <f>IF(J20="","",IF(COUNTIF($J$7:$J$26,J20)&gt;1,"Повтор ключа","Без повтора"))</f>
        <v/>
      </c>
      <c r="M20" s="4" t="s">
        <v>25</v>
      </c>
    </row>
    <row r="21" ht="40" customHeight="1" spans="1:13" x14ac:dyDescent="0.25">
      <c r="A21" s="9">
        <v>15</v>
      </c>
      <c r="B21" s="4" t="s">
        <v>25</v>
      </c>
      <c r="C21" s="4" t="s">
        <v>25</v>
      </c>
      <c r="D21" s="4" t="s">
        <v>25</v>
      </c>
      <c r="E21" s="4" t="s">
        <v>25</v>
      </c>
      <c r="F21" s="4" t="s">
        <v>25</v>
      </c>
      <c r="G21" s="10">
        <v>0</v>
      </c>
      <c r="H21" s="4" t="s">
        <v>25</v>
      </c>
      <c r="I21" s="4" t="s">
        <v>25</v>
      </c>
      <c r="J21" s="4" t="s">
        <v>25</v>
      </c>
      <c r="K21" s="11">
        <f>IF(AND(H21&lt;&gt;"",I21&lt;&gt;"",J21&lt;&gt;""),G21,0)</f>
        <v>0</v>
      </c>
      <c r="L21" s="7" t="str">
        <f>IF(J21="","",IF(COUNTIF($J$7:$J$26,J21)&gt;1,"Повтор ключа","Без повтора"))</f>
        <v/>
      </c>
      <c r="M21" s="4" t="s">
        <v>25</v>
      </c>
    </row>
    <row r="22" ht="40" customHeight="1" spans="1:13" x14ac:dyDescent="0.25">
      <c r="A22" s="9">
        <v>16</v>
      </c>
      <c r="B22" s="4" t="s">
        <v>25</v>
      </c>
      <c r="C22" s="4" t="s">
        <v>25</v>
      </c>
      <c r="D22" s="4" t="s">
        <v>25</v>
      </c>
      <c r="E22" s="4" t="s">
        <v>25</v>
      </c>
      <c r="F22" s="4" t="s">
        <v>25</v>
      </c>
      <c r="G22" s="10">
        <v>0</v>
      </c>
      <c r="H22" s="4" t="s">
        <v>25</v>
      </c>
      <c r="I22" s="4" t="s">
        <v>25</v>
      </c>
      <c r="J22" s="4" t="s">
        <v>25</v>
      </c>
      <c r="K22" s="11">
        <f>IF(AND(H22&lt;&gt;"",I22&lt;&gt;"",J22&lt;&gt;""),G22,0)</f>
        <v>0</v>
      </c>
      <c r="L22" s="7" t="str">
        <f>IF(J22="","",IF(COUNTIF($J$7:$J$26,J22)&gt;1,"Повтор ключа","Без повтора"))</f>
        <v/>
      </c>
      <c r="M22" s="4" t="s">
        <v>25</v>
      </c>
    </row>
    <row r="23" ht="40" customHeight="1" spans="1:13" x14ac:dyDescent="0.25">
      <c r="A23" s="9">
        <v>17</v>
      </c>
      <c r="B23" s="4" t="s">
        <v>25</v>
      </c>
      <c r="C23" s="4" t="s">
        <v>25</v>
      </c>
      <c r="D23" s="4" t="s">
        <v>25</v>
      </c>
      <c r="E23" s="4" t="s">
        <v>25</v>
      </c>
      <c r="F23" s="4" t="s">
        <v>25</v>
      </c>
      <c r="G23" s="10">
        <v>0</v>
      </c>
      <c r="H23" s="4" t="s">
        <v>25</v>
      </c>
      <c r="I23" s="4" t="s">
        <v>25</v>
      </c>
      <c r="J23" s="4" t="s">
        <v>25</v>
      </c>
      <c r="K23" s="11">
        <f>IF(AND(H23&lt;&gt;"",I23&lt;&gt;"",J23&lt;&gt;""),G23,0)</f>
        <v>0</v>
      </c>
      <c r="L23" s="7" t="str">
        <f>IF(J23="","",IF(COUNTIF($J$7:$J$26,J23)&gt;1,"Повтор ключа","Без повтора"))</f>
        <v/>
      </c>
      <c r="M23" s="4" t="s">
        <v>25</v>
      </c>
    </row>
    <row r="24" ht="40" customHeight="1" spans="1:13" x14ac:dyDescent="0.25">
      <c r="A24" s="9">
        <v>18</v>
      </c>
      <c r="B24" s="4" t="s">
        <v>25</v>
      </c>
      <c r="C24" s="4" t="s">
        <v>25</v>
      </c>
      <c r="D24" s="4" t="s">
        <v>25</v>
      </c>
      <c r="E24" s="4" t="s">
        <v>25</v>
      </c>
      <c r="F24" s="4" t="s">
        <v>25</v>
      </c>
      <c r="G24" s="10">
        <v>0</v>
      </c>
      <c r="H24" s="4" t="s">
        <v>25</v>
      </c>
      <c r="I24" s="4" t="s">
        <v>25</v>
      </c>
      <c r="J24" s="4" t="s">
        <v>25</v>
      </c>
      <c r="K24" s="11">
        <f>IF(AND(H24&lt;&gt;"",I24&lt;&gt;"",J24&lt;&gt;""),G24,0)</f>
        <v>0</v>
      </c>
      <c r="L24" s="7" t="str">
        <f>IF(J24="","",IF(COUNTIF($J$7:$J$26,J24)&gt;1,"Повтор ключа","Без повтора"))</f>
        <v/>
      </c>
      <c r="M24" s="4" t="s">
        <v>25</v>
      </c>
    </row>
    <row r="25" ht="40" customHeight="1" spans="1:13" x14ac:dyDescent="0.25">
      <c r="A25" s="9">
        <v>19</v>
      </c>
      <c r="B25" s="4" t="s">
        <v>25</v>
      </c>
      <c r="C25" s="4" t="s">
        <v>25</v>
      </c>
      <c r="D25" s="4" t="s">
        <v>25</v>
      </c>
      <c r="E25" s="4" t="s">
        <v>25</v>
      </c>
      <c r="F25" s="4" t="s">
        <v>25</v>
      </c>
      <c r="G25" s="10">
        <v>0</v>
      </c>
      <c r="H25" s="4" t="s">
        <v>25</v>
      </c>
      <c r="I25" s="4" t="s">
        <v>25</v>
      </c>
      <c r="J25" s="4" t="s">
        <v>25</v>
      </c>
      <c r="K25" s="11">
        <f>IF(AND(H25&lt;&gt;"",I25&lt;&gt;"",J25&lt;&gt;""),G25,0)</f>
        <v>0</v>
      </c>
      <c r="L25" s="7" t="str">
        <f>IF(J25="","",IF(COUNTIF($J$7:$J$26,J25)&gt;1,"Повтор ключа","Без повтора"))</f>
        <v/>
      </c>
      <c r="M25" s="4" t="s">
        <v>25</v>
      </c>
    </row>
    <row r="26" ht="40" customHeight="1" spans="1:13" x14ac:dyDescent="0.25">
      <c r="A26" s="9">
        <v>20</v>
      </c>
      <c r="B26" s="4" t="s">
        <v>25</v>
      </c>
      <c r="C26" s="4" t="s">
        <v>25</v>
      </c>
      <c r="D26" s="4" t="s">
        <v>25</v>
      </c>
      <c r="E26" s="4" t="s">
        <v>25</v>
      </c>
      <c r="F26" s="4" t="s">
        <v>25</v>
      </c>
      <c r="G26" s="10">
        <v>0</v>
      </c>
      <c r="H26" s="4" t="s">
        <v>25</v>
      </c>
      <c r="I26" s="4" t="s">
        <v>25</v>
      </c>
      <c r="J26" s="4" t="s">
        <v>25</v>
      </c>
      <c r="K26" s="11">
        <f>IF(AND(H26&lt;&gt;"",I26&lt;&gt;"",J26&lt;&gt;""),G26,0)</f>
        <v>0</v>
      </c>
      <c r="L26" s="7" t="str">
        <f>IF(J26="","",IF(COUNTIF($J$7:$J$26,J26)&gt;1,"Повтор ключа","Без повтора"))</f>
        <v/>
      </c>
      <c r="M26" s="4" t="s">
        <v>25</v>
      </c>
    </row>
  </sheetData>
  <sheetProtection sheet="1"/>
  <mergeCells count="3">
    <mergeCell ref="A1:M1"/>
    <mergeCell ref="A4:M4"/>
    <mergeCell ref="A5:M5"/>
  </mergeCells>
  <dataValidations count="4">
    <dataValidation type="list" showErrorMessage="1" errorStyle="stop" errorTitle="Выберите значение" error="Используйте значение из списка." sqref="D10:D26">
      <formula1>"а,б,в"</formula1>
    </dataValidation>
    <dataValidation type="list" showErrorMessage="1" errorStyle="stop" errorTitle="Выберите значение" error="Используйте значение из списка." sqref="D7:D26">
      <formula1>"а,б,в"</formula1>
    </dataValidation>
    <dataValidation type="decimal" operator="greaterThanOrEqual" allowBlank="1" showErrorMessage="1" errorStyle="stop" errorTitle="Проверьте сумму" error="Введите неотрицательное число." sqref="G10:G26">
      <formula1>0</formula1>
    </dataValidation>
    <dataValidation type="decimal" operator="greaterThanOrEqual" allowBlank="1" showErrorMessage="1" errorStyle="stop" errorTitle="Проверьте сумму" error="Введите неотрицательное число." sqref="G7:G26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Инструкция</vt:lpstr>
      <vt:lpstr>Расчёт</vt:lpstr>
      <vt:lpstr>Пример</vt:lpstr>
      <vt:lpstr>Реестр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