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асчёт" state="visible" r:id="rId6"/>
    <sheet sheetId="4" name="Материалы" state="visible" r:id="rId7"/>
    <sheet sheetId="5" name="Источники" state="visible" r:id="rId8"/>
  </sheets>
  <definedNames>
    <definedName name="_xlnm.Print_Area" localSheetId="0">'ВОР'!$A1:$D23</definedName>
    <definedName name="_xlnm.Print_Area" localSheetId="1">'Выбор'!$A1:$E12</definedName>
    <definedName name="_xlnm.Print_Area" localSheetId="2">'Расчёт'!$A1:$D23</definedName>
    <definedName name="_xlnm.Print_Area" localSheetId="3">'Материалы'!$A1:$D20</definedName>
    <definedName name="_xlnm.Print_Area" localSheetId="4">'Источники'!$A1:$D8</definedName>
  </definedNames>
  <calcPr calcId="171027" fullCalcOnLoad="1"/>
</workbook>
</file>

<file path=xl/sharedStrings.xml><?xml version="1.0" encoding="utf-8"?>
<sst xmlns="http://schemas.openxmlformats.org/spreadsheetml/2006/main" count="130" uniqueCount="105">
  <si>
    <t>Наливной пол: ВОР</t>
  </si>
  <si>
    <t>Показатель</t>
  </si>
  <si>
    <t>Значение</t>
  </si>
  <si>
    <t>Единица</t>
  </si>
  <si>
    <t>Основание или пояснение</t>
  </si>
  <si>
    <t>Объект</t>
  </si>
  <si>
    <t>Документ и лист проекта</t>
  </si>
  <si>
    <t>Помещение или зона</t>
  </si>
  <si>
    <t>Редакция ФСНБ-2022</t>
  </si>
  <si>
    <t>Дата</t>
  </si>
  <si>
    <t>Составитель</t>
  </si>
  <si>
    <t>Проверивший</t>
  </si>
  <si>
    <t>Назначение слоя</t>
  </si>
  <si>
    <t>Выравнивающий слой под отделку</t>
  </si>
  <si>
    <t>Состав</t>
  </si>
  <si>
    <t>Самовыравнивающаяся цементная смесь</t>
  </si>
  <si>
    <t>Основание по проекту</t>
  </si>
  <si>
    <t>Площадь</t>
  </si>
  <si>
    <t>м²</t>
  </si>
  <si>
    <t>Проектная толщина</t>
  </si>
  <si>
    <t>мм</t>
  </si>
  <si>
    <t>Для этой пары не менее 3 мм. Технологию заливки определяет проект.</t>
  </si>
  <si>
    <t>Расход смеси дополнительной толщины</t>
  </si>
  <si>
    <t>кг/(м²·мм)</t>
  </si>
  <si>
    <t>Проектный расход с нормативными потерями; не заменяет фиксированный расход базы.</t>
  </si>
  <si>
    <t>Масса мешка для закупки</t>
  </si>
  <si>
    <t>кг</t>
  </si>
  <si>
    <t>Документ на проектный расход добавки</t>
  </si>
  <si>
    <t>Применение файла</t>
  </si>
  <si>
    <t>Пара 11-01-011-09 и 11-01-011-11</t>
  </si>
  <si>
    <t>Для другой системы покрытия сначала выбирают соответствующую норму.</t>
  </si>
  <si>
    <t>Статус примера</t>
  </si>
  <si>
    <t>Поля исходных данных заполняются по проекту</t>
  </si>
  <si>
    <t>Наливной пол: Выбор</t>
  </si>
  <si>
    <t>Шифр ГЭСН</t>
  </si>
  <si>
    <t>Наименование работы</t>
  </si>
  <si>
    <t>Измеритель</t>
  </si>
  <si>
    <t>Толщина базы, мм</t>
  </si>
  <si>
    <t>Шаг добавки, мм</t>
  </si>
  <si>
    <t>11-01-011-09</t>
  </si>
  <si>
    <t>Устройство стяжек: из самовыравнивающейся смеси на цементной основе, толщиной 3 мм</t>
  </si>
  <si>
    <t>100 м²</t>
  </si>
  <si>
    <t>11-01-011-11</t>
  </si>
  <si>
    <t>Устройство стяжек: на каждый последующий слой толщиной 1 мм добавлять к норме 11-01-011-09</t>
  </si>
  <si>
    <t>Измеритель, м²</t>
  </si>
  <si>
    <t>Кратность строк</t>
  </si>
  <si>
    <t>1: число шагов уже включено в количество добавки</t>
  </si>
  <si>
    <t>Редакция норм</t>
  </si>
  <si>
    <t>Наливной пол: Расчёт</t>
  </si>
  <si>
    <t>Толщина базы</t>
  </si>
  <si>
    <t>Шаг добавки</t>
  </si>
  <si>
    <t>Число шагов добавки</t>
  </si>
  <si>
    <t>шага</t>
  </si>
  <si>
    <t>Для толщины меньше базы расчёт блокируется.</t>
  </si>
  <si>
    <t>11-01-011-09: количество базы</t>
  </si>
  <si>
    <t>по 100 м²</t>
  </si>
  <si>
    <t>11-01-011-11: количество добавки</t>
  </si>
  <si>
    <t>Число шагов учтено в количестве; кратность строки равна 1.</t>
  </si>
  <si>
    <t>Труд рабочих базовой нормы</t>
  </si>
  <si>
    <t>чел.-ч/100 м²</t>
  </si>
  <si>
    <t>Труд рабочих добавки</t>
  </si>
  <si>
    <t>Труд базового слоя</t>
  </si>
  <si>
    <t>чел.-ч</t>
  </si>
  <si>
    <t>Труд дополнительной толщины</t>
  </si>
  <si>
    <t>Труд рабочих всего</t>
  </si>
  <si>
    <t>Пылесос базовой нормы</t>
  </si>
  <si>
    <t>маш.-ч/100 м²</t>
  </si>
  <si>
    <t>Работа пылесоса</t>
  </si>
  <si>
    <t>маш.-ч</t>
  </si>
  <si>
    <t>Плёнка базовой нормы</t>
  </si>
  <si>
    <t>м²/100 м²</t>
  </si>
  <si>
    <t>Плёнка на площадь</t>
  </si>
  <si>
    <t>Наливной пол: Материалы</t>
  </si>
  <si>
    <t>Фиксированный расход смеси базы</t>
  </si>
  <si>
    <t>т/100 м²</t>
  </si>
  <si>
    <t>ГЭСН 11-01-011-09, ресурс смеси на цементной основе.</t>
  </si>
  <si>
    <t>Количество смеси базового слоя</t>
  </si>
  <si>
    <t>т</t>
  </si>
  <si>
    <t>Проектный расход добавки</t>
  </si>
  <si>
    <t>Количество смеси дополнительной толщины</t>
  </si>
  <si>
    <t>Только добавочная толщина; количество смеси базы сюда не включают.</t>
  </si>
  <si>
    <t>Смесь всего в смете</t>
  </si>
  <si>
    <t>Грунтовка базовой нормы</t>
  </si>
  <si>
    <t>кг/100 м²</t>
  </si>
  <si>
    <t>Грунтовка на площадь</t>
  </si>
  <si>
    <t>Масса мешка</t>
  </si>
  <si>
    <t>Закупка с округлением вверх</t>
  </si>
  <si>
    <t>мешков</t>
  </si>
  <si>
    <t>Округление закупки не изменяет количество ресурса в смете.</t>
  </si>
  <si>
    <t>Основание расхода добавки</t>
  </si>
  <si>
    <t>Контроль двойного счёта</t>
  </si>
  <si>
    <t>В добавку включают только расход дополнительной толщины</t>
  </si>
  <si>
    <t>Наливной пол: Источники</t>
  </si>
  <si>
    <t>Документ</t>
  </si>
  <si>
    <t>Подтверждаемые данные</t>
  </si>
  <si>
    <t>Дата проверки</t>
  </si>
  <si>
    <t>Ссылка</t>
  </si>
  <si>
    <t>ГЭСН 81-02-11-2022, таблица 11-01-011</t>
  </si>
  <si>
    <t>База 3 мм, шаг 1 мм, смесь 0,45 т, грунтовка 20 кг на 100 м²</t>
  </si>
  <si>
    <t>https://fgiscs.minstroyrf.ru/api/values/GetFileContent/bc43dcfb-d350-4407-bd16-e82505df81f3</t>
  </si>
  <si>
    <t>Методика № 571/пр, пункты 11 и 12</t>
  </si>
  <si>
    <t>Уточнение материала по проекту и расход П с учётом нормативных потерь</t>
  </si>
  <si>
    <t>https://fgiscs.minstroyrf.ru/api/FrsnDocument/DocDataByGuid/f1a96b87-242c-466c-b10c-115bb92d43ea</t>
  </si>
  <si>
    <t>Проектные исходные данные</t>
  </si>
  <si>
    <t>Площадь, толщина, расход П и фасовка указаны на листе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</si>
</sst>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FF392B24"/>
      <sz val="14"/>
      <name val="Arial"/>
    </font>
    <font>
      <b/>
      <color rgb="FFFFFFFF"/>
      <sz val="10"/>
      <name val="Arial"/>
    </font>
    <font>
      <color rgb="FF302A26"/>
      <sz val="10"/>
      <name val="Arial"/>
    </font>
    <font>
      <b/>
      <color rgb="FF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82D"/>
      </patternFill>
    </fill>
    <fill>
      <patternFill patternType="solid">
        <fgColor rgb="FFFFF2D5"/>
      </patternFill>
    </fill>
  </fills>
  <borders count="2">
    <border>
      <left/>
      <right/>
      <top/>
      <bottom/>
      <diagonal/>
    </border>
    <border>
      <left/>
      <right/>
      <top style="thin">
        <color rgb="FFAA9C9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bc43dcfb-d350-4407-bd16-e82505df81f3" TargetMode="External"/><Relationship Id="rId2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0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42" customHeight="1" spans="1:4" x14ac:dyDescent="0.25">
      <c r="A4" s="3" t="s">
        <v>5</v>
      </c>
      <c r="B4" s="4"/>
      <c r="C4" s="3"/>
      <c r="D4" s="3"/>
    </row>
    <row r="5" ht="42" customHeight="1" spans="1:4" x14ac:dyDescent="0.25">
      <c r="A5" s="3" t="s">
        <v>6</v>
      </c>
      <c r="B5" s="4"/>
      <c r="C5" s="3"/>
      <c r="D5" s="3"/>
    </row>
    <row r="6" ht="42" customHeight="1" spans="1:4" x14ac:dyDescent="0.25">
      <c r="A6" s="3" t="s">
        <v>7</v>
      </c>
      <c r="B6" s="4"/>
      <c r="C6" s="3"/>
      <c r="D6" s="3"/>
    </row>
    <row r="7" ht="42" customHeight="1" spans="1:4" x14ac:dyDescent="0.25">
      <c r="A7" s="3" t="s">
        <v>8</v>
      </c>
      <c r="B7" s="4"/>
      <c r="C7" s="3"/>
      <c r="D7" s="3"/>
    </row>
    <row r="8" ht="42" customHeight="1" spans="1:4" x14ac:dyDescent="0.25">
      <c r="A8" s="3" t="s">
        <v>9</v>
      </c>
      <c r="B8" s="5"/>
      <c r="C8" s="3"/>
      <c r="D8" s="3"/>
    </row>
    <row r="9" ht="42" customHeight="1" spans="1:4" x14ac:dyDescent="0.25">
      <c r="A9" s="3" t="s">
        <v>10</v>
      </c>
      <c r="B9" s="4"/>
      <c r="C9" s="3"/>
      <c r="D9" s="3"/>
    </row>
    <row r="10" ht="42" customHeight="1" spans="1:4" x14ac:dyDescent="0.25">
      <c r="A10" s="3" t="s">
        <v>11</v>
      </c>
      <c r="B10" s="4"/>
      <c r="C10" s="3"/>
      <c r="D10" s="3"/>
    </row>
    <row r="12" ht="42" customHeight="1" spans="1:4" x14ac:dyDescent="0.25">
      <c r="A12" s="3" t="s">
        <v>12</v>
      </c>
      <c r="B12" s="3" t="s">
        <v>13</v>
      </c>
      <c r="C12" s="3"/>
      <c r="D12" s="3"/>
    </row>
    <row r="13" ht="42" customHeight="1" spans="1:4" x14ac:dyDescent="0.25">
      <c r="A13" s="3" t="s">
        <v>14</v>
      </c>
      <c r="B13" s="3" t="s">
        <v>15</v>
      </c>
      <c r="C13" s="3"/>
      <c r="D13" s="3"/>
    </row>
    <row r="14" ht="42" customHeight="1" spans="1:4" x14ac:dyDescent="0.25">
      <c r="A14" s="3" t="s">
        <v>16</v>
      </c>
      <c r="B14" s="4"/>
      <c r="C14" s="3"/>
      <c r="D14" s="3"/>
    </row>
    <row r="16" ht="42" customHeight="1" spans="1:4" x14ac:dyDescent="0.25">
      <c r="A16" s="3" t="s">
        <v>17</v>
      </c>
      <c r="B16" s="4"/>
      <c r="C16" s="3" t="s">
        <v>18</v>
      </c>
      <c r="D16" s="3"/>
    </row>
    <row r="17" ht="42" customHeight="1" spans="1:4" x14ac:dyDescent="0.25">
      <c r="A17" s="3" t="s">
        <v>19</v>
      </c>
      <c r="B17" s="4"/>
      <c r="C17" s="3" t="s">
        <v>20</v>
      </c>
      <c r="D17" s="3" t="s">
        <v>21</v>
      </c>
    </row>
    <row r="18" ht="42" customHeight="1" spans="1:4" x14ac:dyDescent="0.25">
      <c r="A18" s="3" t="s">
        <v>22</v>
      </c>
      <c r="B18" s="4"/>
      <c r="C18" s="3" t="s">
        <v>23</v>
      </c>
      <c r="D18" s="3" t="s">
        <v>24</v>
      </c>
    </row>
    <row r="19" ht="42" customHeight="1" spans="1:4" x14ac:dyDescent="0.25">
      <c r="A19" s="3" t="s">
        <v>25</v>
      </c>
      <c r="B19" s="4"/>
      <c r="C19" s="3" t="s">
        <v>26</v>
      </c>
      <c r="D19" s="3"/>
    </row>
    <row r="20" ht="42" customHeight="1" spans="1:4" x14ac:dyDescent="0.25">
      <c r="A20" s="3" t="s">
        <v>27</v>
      </c>
      <c r="B20" s="4"/>
      <c r="C20" s="3"/>
      <c r="D20" s="3"/>
    </row>
    <row r="22" ht="42" customHeight="1" spans="1:4" x14ac:dyDescent="0.25">
      <c r="A22" s="3" t="s">
        <v>28</v>
      </c>
      <c r="B22" s="3" t="s">
        <v>29</v>
      </c>
      <c r="C22" s="3"/>
      <c r="D22" s="3" t="s">
        <v>30</v>
      </c>
    </row>
    <row r="23" ht="42" customHeight="1" spans="1:4" x14ac:dyDescent="0.25">
      <c r="A23" s="3" t="s">
        <v>31</v>
      </c>
      <c r="B23" s="3" t="s">
        <v>32</v>
      </c>
      <c r="C23" s="3"/>
      <c r="D23" s="3"/>
    </row>
  </sheetData>
  <mergeCells count="1">
    <mergeCell ref="A2:D2"/>
  </mergeCells>
  <dataValidations count="3">
    <dataValidation type="decimal" operator="greaterThan" allowBlank="1" showErrorMessage="1" errorStyle="stop" errorTitle="Проверьте значение" error="Введите положительное число." sqref="B16">
      <formula1>0</formula1>
    </dataValidation>
    <dataValidation type="decimal" operator="greaterThanOrEqual" allowBlank="1" showErrorMessage="1" errorStyle="stop" errorTitle="Толщина меньше базы" error="Эта пара норм предусматривает добавление к слою 3 мм." sqref="B17">
      <formula1>3</formula1>
    </dataValidation>
    <dataValidation type="decimal" operator="greaterThan" allowBlank="1" showErrorMessage="1" errorStyle="stop" errorTitle="Проверьте значение" error="Введите положительное число." sqref="B18:B19">
      <formula1>0</formula1>
    </dataValidation>
  </dataValidations>
  <pageMargins left="0.25" right="0.25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88" customWidth="1"/>
    <col min="3" max="3" width="16" customWidth="1"/>
    <col min="4" max="4" width="22" customWidth="1"/>
    <col min="5" max="5" width="20" customWidth="1"/>
  </cols>
  <sheetData>
    <row r="2" ht="25" customHeight="1" spans="1:5" x14ac:dyDescent="0.25">
      <c r="A2" s="1" t="s">
        <v>33</v>
      </c>
      <c r="B2" s="1"/>
      <c r="C2" s="1"/>
      <c r="D2" s="1"/>
      <c r="E2" s="1"/>
    </row>
    <row r="3" ht="30" customHeight="1" spans="1:5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</row>
    <row r="5" ht="42" customHeight="1" spans="1:5" x14ac:dyDescent="0.25">
      <c r="A5" s="3" t="s">
        <v>39</v>
      </c>
      <c r="B5" s="3" t="s">
        <v>40</v>
      </c>
      <c r="C5" s="3" t="s">
        <v>41</v>
      </c>
      <c r="D5" s="6">
        <v>3</v>
      </c>
      <c r="E5" s="6">
        <v>1</v>
      </c>
    </row>
    <row r="6" ht="42" customHeight="1" spans="1:3" x14ac:dyDescent="0.25">
      <c r="A6" s="3" t="s">
        <v>42</v>
      </c>
      <c r="B6" s="3" t="s">
        <v>43</v>
      </c>
      <c r="C6" s="3" t="s">
        <v>41</v>
      </c>
    </row>
    <row r="8" ht="42" customHeight="1" spans="1:2" x14ac:dyDescent="0.25">
      <c r="A8" s="3" t="s">
        <v>44</v>
      </c>
      <c r="B8" s="6">
        <v>100</v>
      </c>
    </row>
    <row r="10" ht="42" customHeight="1" spans="1:2" x14ac:dyDescent="0.25">
      <c r="A10" s="3" t="s">
        <v>45</v>
      </c>
      <c r="B10" s="3" t="s">
        <v>46</v>
      </c>
    </row>
    <row r="12" ht="42" customHeight="1" spans="1:2" x14ac:dyDescent="0.25">
      <c r="A12" s="3" t="s">
        <v>47</v>
      </c>
      <c r="B12" s="7" t="str">
        <f>IF('ВОР'!B7="","",'ВОР'!B7)</f>
        <v/>
      </c>
    </row>
  </sheetData>
  <mergeCells count="1">
    <mergeCell ref="A2:E2"/>
  </mergeCells>
  <pageMargins left="0.25" right="0.25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48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5" ht="42" customHeight="1" spans="1:4" x14ac:dyDescent="0.25">
      <c r="A5" s="3" t="s">
        <v>17</v>
      </c>
      <c r="B5" s="7" t="str">
        <f>IF('ВОР'!B16="","",'ВОР'!B16)</f>
        <v/>
      </c>
      <c r="C5" s="3" t="s">
        <v>18</v>
      </c>
      <c r="D5" s="3"/>
    </row>
    <row r="6" ht="42" customHeight="1" spans="1:4" x14ac:dyDescent="0.25">
      <c r="A6" s="3" t="s">
        <v>19</v>
      </c>
      <c r="B6" s="7" t="str">
        <f>IF('ВОР'!B17="","",'ВОР'!B17)</f>
        <v/>
      </c>
      <c r="C6" s="3" t="s">
        <v>20</v>
      </c>
      <c r="D6" s="3"/>
    </row>
    <row r="7" ht="42" customHeight="1" spans="1:4" x14ac:dyDescent="0.25">
      <c r="A7" s="3" t="s">
        <v>49</v>
      </c>
      <c r="B7" s="7">
        <f>'Выбор'!D5</f>
        <v>3</v>
      </c>
      <c r="C7" s="3" t="s">
        <v>20</v>
      </c>
      <c r="D7" s="3"/>
    </row>
    <row r="8" ht="42" customHeight="1" spans="1:4" x14ac:dyDescent="0.25">
      <c r="A8" s="3" t="s">
        <v>50</v>
      </c>
      <c r="B8" s="7">
        <f>'Выбор'!E5</f>
        <v>1</v>
      </c>
      <c r="C8" s="3" t="s">
        <v>20</v>
      </c>
      <c r="D8" s="3"/>
    </row>
    <row r="9" ht="42" customHeight="1" spans="1:4" x14ac:dyDescent="0.25">
      <c r="A9" s="3" t="s">
        <v>51</v>
      </c>
      <c r="B9" s="7" t="str">
        <f>IF(B6="","",IF(B6&lt;B7,"Толщина меньше базы",(B6-B7)/B8))</f>
        <v/>
      </c>
      <c r="C9" s="3" t="s">
        <v>52</v>
      </c>
      <c r="D9" s="3" t="s">
        <v>53</v>
      </c>
    </row>
    <row r="10" ht="42" customHeight="1" spans="1:4" x14ac:dyDescent="0.25">
      <c r="A10" s="3" t="s">
        <v>54</v>
      </c>
      <c r="B10" s="7" t="str">
        <f>IF(B5="","",B5/'Выбор'!B8)</f>
        <v/>
      </c>
      <c r="C10" s="3" t="s">
        <v>55</v>
      </c>
      <c r="D10" s="3"/>
    </row>
    <row r="11" ht="42" customHeight="1" spans="1:4" x14ac:dyDescent="0.25">
      <c r="A11" s="8" t="s">
        <v>56</v>
      </c>
      <c r="B11" s="9" t="str">
        <f>IF(AND(ISNUMBER(B9),ISNUMBER(B10)),B9*B10,"")</f>
        <v/>
      </c>
      <c r="C11" s="8" t="s">
        <v>55</v>
      </c>
      <c r="D11" s="8" t="s">
        <v>57</v>
      </c>
    </row>
    <row r="13" ht="42" customHeight="1" spans="1:4" x14ac:dyDescent="0.25">
      <c r="A13" s="3" t="s">
        <v>58</v>
      </c>
      <c r="B13" s="6">
        <v>26.14</v>
      </c>
      <c r="C13" s="3" t="s">
        <v>59</v>
      </c>
      <c r="D13" s="3"/>
    </row>
    <row r="14" ht="42" customHeight="1" spans="1:4" x14ac:dyDescent="0.25">
      <c r="A14" s="3" t="s">
        <v>60</v>
      </c>
      <c r="B14" s="6">
        <v>2.33</v>
      </c>
      <c r="C14" s="3" t="s">
        <v>59</v>
      </c>
      <c r="D14" s="3"/>
    </row>
    <row r="15" ht="42" customHeight="1" spans="1:4" x14ac:dyDescent="0.25">
      <c r="A15" s="3" t="s">
        <v>61</v>
      </c>
      <c r="B15" s="7" t="str">
        <f>IF(ISNUMBER(B10),B10*B13,"")</f>
        <v/>
      </c>
      <c r="C15" s="3" t="s">
        <v>62</v>
      </c>
      <c r="D15" s="3"/>
    </row>
    <row r="16" ht="42" customHeight="1" spans="1:4" x14ac:dyDescent="0.25">
      <c r="A16" s="3" t="s">
        <v>63</v>
      </c>
      <c r="B16" s="7" t="str">
        <f>IF(ISNUMBER(B11),B11*B14,"")</f>
        <v/>
      </c>
      <c r="C16" s="3" t="s">
        <v>62</v>
      </c>
      <c r="D16" s="3"/>
    </row>
    <row r="17" ht="42" customHeight="1" spans="1:4" x14ac:dyDescent="0.25">
      <c r="A17" s="8" t="s">
        <v>64</v>
      </c>
      <c r="B17" s="9" t="str">
        <f>IF(AND(ISNUMBER(B15),ISNUMBER(B16)),SUM(B15:B16),"")</f>
        <v/>
      </c>
      <c r="C17" s="8" t="s">
        <v>62</v>
      </c>
      <c r="D17" s="3"/>
    </row>
    <row r="19" ht="42" customHeight="1" spans="1:4" x14ac:dyDescent="0.25">
      <c r="A19" s="3" t="s">
        <v>65</v>
      </c>
      <c r="B19" s="6">
        <v>2.8</v>
      </c>
      <c r="C19" s="3" t="s">
        <v>66</v>
      </c>
      <c r="D19" s="3"/>
    </row>
    <row r="20" ht="42" customHeight="1" spans="1:4" x14ac:dyDescent="0.25">
      <c r="A20" s="3" t="s">
        <v>67</v>
      </c>
      <c r="B20" s="7" t="str">
        <f>IF(ISNUMBER(B10),B10*B19,"")</f>
        <v/>
      </c>
      <c r="C20" s="3" t="s">
        <v>68</v>
      </c>
      <c r="D20" s="3"/>
    </row>
    <row r="22" ht="42" customHeight="1" spans="1:4" x14ac:dyDescent="0.25">
      <c r="A22" s="3" t="s">
        <v>69</v>
      </c>
      <c r="B22" s="6">
        <v>10</v>
      </c>
      <c r="C22" s="3" t="s">
        <v>70</v>
      </c>
      <c r="D22" s="3"/>
    </row>
    <row r="23" ht="42" customHeight="1" spans="1:4" x14ac:dyDescent="0.25">
      <c r="A23" s="3" t="s">
        <v>71</v>
      </c>
      <c r="B23" s="7" t="str">
        <f>IF(ISNUMBER(B10),B10*B22,"")</f>
        <v/>
      </c>
      <c r="C23" s="3" t="s">
        <v>18</v>
      </c>
      <c r="D23" s="3"/>
    </row>
  </sheetData>
  <mergeCells count="1">
    <mergeCell ref="A2:D2"/>
  </mergeCells>
  <pageMargins left="0.25" right="0.25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72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5" ht="42" customHeight="1" spans="1:4" x14ac:dyDescent="0.25">
      <c r="A5" s="3" t="s">
        <v>73</v>
      </c>
      <c r="B5" s="6">
        <v>0.45</v>
      </c>
      <c r="C5" s="3" t="s">
        <v>74</v>
      </c>
      <c r="D5" s="3" t="s">
        <v>75</v>
      </c>
    </row>
    <row r="6" ht="42" customHeight="1" spans="1:4" x14ac:dyDescent="0.25">
      <c r="A6" s="3" t="s">
        <v>76</v>
      </c>
      <c r="B6" s="7" t="str">
        <f>IF(ISNUMBER('Расчёт'!B10),B5*'Расчёт'!B10,"")</f>
        <v/>
      </c>
      <c r="C6" s="3" t="s">
        <v>77</v>
      </c>
      <c r="D6" s="3"/>
    </row>
    <row r="8" ht="42" customHeight="1" spans="1:4" x14ac:dyDescent="0.25">
      <c r="A8" s="3" t="s">
        <v>78</v>
      </c>
      <c r="B8" s="7" t="str">
        <f>IF('ВОР'!B18="","",'ВОР'!B18)</f>
        <v/>
      </c>
      <c r="C8" s="3" t="s">
        <v>23</v>
      </c>
      <c r="D8" s="3"/>
    </row>
    <row r="9" ht="42" customHeight="1" spans="1:4" x14ac:dyDescent="0.25">
      <c r="A9" s="3" t="s">
        <v>79</v>
      </c>
      <c r="B9" s="7" t="str">
        <f>IF(AND(ISNUMBER('Расчёт'!B11),ISNUMBER(B8)),'Расчёт'!B11*'Выбор'!B8*'Расчёт'!B8*B8/1000,"")</f>
        <v/>
      </c>
      <c r="C9" s="3" t="s">
        <v>77</v>
      </c>
      <c r="D9" s="3" t="s">
        <v>80</v>
      </c>
    </row>
    <row r="10" ht="42" customHeight="1" spans="1:4" x14ac:dyDescent="0.25">
      <c r="A10" s="8" t="s">
        <v>81</v>
      </c>
      <c r="B10" s="9" t="str">
        <f>IF(AND(ISNUMBER(B6),ISNUMBER(B9)),SUM(B6,B9),"")</f>
        <v/>
      </c>
      <c r="C10" s="8" t="s">
        <v>77</v>
      </c>
      <c r="D10" s="3"/>
    </row>
    <row r="12" ht="42" customHeight="1" spans="1:4" x14ac:dyDescent="0.25">
      <c r="A12" s="3" t="s">
        <v>82</v>
      </c>
      <c r="B12" s="6">
        <v>20</v>
      </c>
      <c r="C12" s="3" t="s">
        <v>83</v>
      </c>
      <c r="D12" s="3"/>
    </row>
    <row r="13" ht="42" customHeight="1" spans="1:4" x14ac:dyDescent="0.25">
      <c r="A13" s="3" t="s">
        <v>84</v>
      </c>
      <c r="B13" s="7" t="str">
        <f>IF(ISNUMBER('Расчёт'!B10),B12*'Расчёт'!B10,"")</f>
        <v/>
      </c>
      <c r="C13" s="3" t="s">
        <v>26</v>
      </c>
      <c r="D13" s="3"/>
    </row>
    <row r="15" ht="42" customHeight="1" spans="1:4" x14ac:dyDescent="0.25">
      <c r="A15" s="3" t="s">
        <v>85</v>
      </c>
      <c r="B15" s="7" t="str">
        <f>IF('ВОР'!B19="","",'ВОР'!B19)</f>
        <v/>
      </c>
      <c r="C15" s="3" t="s">
        <v>26</v>
      </c>
      <c r="D15" s="3"/>
    </row>
    <row r="16" ht="42" customHeight="1" spans="1:4" x14ac:dyDescent="0.25">
      <c r="A16" s="8" t="s">
        <v>86</v>
      </c>
      <c r="B16" s="10" t="str">
        <f>IF(AND(ISNUMBER(B10),ISNUMBER(B15)),IF(B15&gt;0,ROUNDUP(B10*1000/B15,0),"Проверьте фасовку"),"")</f>
        <v/>
      </c>
      <c r="C16" s="8" t="s">
        <v>87</v>
      </c>
      <c r="D16" s="8" t="s">
        <v>88</v>
      </c>
    </row>
    <row r="18" ht="42" customHeight="1" spans="1:4" x14ac:dyDescent="0.25">
      <c r="A18" s="3" t="s">
        <v>89</v>
      </c>
      <c r="B18" s="7" t="str">
        <f>IF('ВОР'!B20="","",'ВОР'!B20)</f>
        <v/>
      </c>
      <c r="C18" s="3"/>
      <c r="D18" s="3"/>
    </row>
    <row r="20" ht="42" customHeight="1" spans="1:4" x14ac:dyDescent="0.25">
      <c r="A20" s="3" t="s">
        <v>90</v>
      </c>
      <c r="B20" s="3" t="s">
        <v>91</v>
      </c>
      <c r="C20" s="3"/>
      <c r="D20" s="3"/>
    </row>
  </sheetData>
  <mergeCells count="1">
    <mergeCell ref="A2:D2"/>
  </mergeCells>
  <pageMargins left="0.25" right="0.25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72" customWidth="1"/>
    <col min="3" max="3" width="18" customWidth="1"/>
    <col min="4" max="4" width="92" customWidth="1"/>
  </cols>
  <sheetData>
    <row r="2" ht="25" customHeight="1" spans="1:4" x14ac:dyDescent="0.25">
      <c r="A2" s="1" t="s">
        <v>92</v>
      </c>
      <c r="B2" s="1"/>
      <c r="C2" s="1"/>
      <c r="D2" s="1"/>
    </row>
    <row r="3" ht="30" customHeight="1" spans="1:4" x14ac:dyDescent="0.25">
      <c r="A3" s="2" t="s">
        <v>93</v>
      </c>
      <c r="B3" s="2" t="s">
        <v>94</v>
      </c>
      <c r="C3" s="2" t="s">
        <v>95</v>
      </c>
      <c r="D3" s="2" t="s">
        <v>96</v>
      </c>
    </row>
    <row r="5" ht="42" customHeight="1" spans="1:4" x14ac:dyDescent="0.25">
      <c r="A5" s="3" t="s">
        <v>97</v>
      </c>
      <c r="B5" s="3" t="s">
        <v>98</v>
      </c>
      <c r="C5" s="11">
        <v>46302</v>
      </c>
      <c r="D5" s="3" t="s">
        <v>99</v>
      </c>
    </row>
    <row r="6" ht="42" customHeight="1" spans="1:4" x14ac:dyDescent="0.25">
      <c r="A6" s="3" t="s">
        <v>100</v>
      </c>
      <c r="B6" s="3" t="s">
        <v>101</v>
      </c>
      <c r="C6" s="11">
        <v>46302</v>
      </c>
      <c r="D6" s="3" t="s">
        <v>102</v>
      </c>
    </row>
    <row r="8" ht="42" customHeight="1" spans="1:2" x14ac:dyDescent="0.25">
      <c r="A8" s="3" t="s">
        <v>103</v>
      </c>
      <c r="B8" s="3" t="s">
        <v>104</v>
      </c>
    </row>
  </sheetData>
  <mergeCells count="1">
    <mergeCell ref="A2:D2"/>
  </mergeCells>
  <hyperlinks>
    <hyperlink ref="D5" r:id="rId1"/>
    <hyperlink ref="D6" r:id="rId2"/>
  </hyperlinks>
  <pageMargins left="0.25" right="0.25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</vt:lpstr>
      <vt:lpstr>Расчёт</vt:lpstr>
      <vt:lpstr>Материалы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