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лощадь" state="visible" r:id="rId5"/>
    <sheet sheetId="3" name="Фасонные части" state="visible" r:id="rId6"/>
    <sheet sheetId="4" name="Выбор нормы" state="visible" r:id="rId7"/>
    <sheet sheetId="5" name="Проверка" state="visible" r:id="rId8"/>
  </sheets>
  <definedNames>
    <definedName name="_xlnm.Print_Area" localSheetId="0">'ВОР'!$A1:$H26</definedName>
    <definedName name="_xlnm.Print_Titles" localSheetId="0">'ВОР'!$1:$9</definedName>
    <definedName name="_xlnm.Print_Area" localSheetId="1">'Площадь'!$A1:$M26</definedName>
    <definedName name="_xlnm.Print_Titles" localSheetId="1">'Площадь'!$1:$9</definedName>
    <definedName name="_xlnm.Print_Area" localSheetId="2">'Фасонные части'!$A1:$F26</definedName>
    <definedName name="_xlnm.Print_Titles" localSheetId="2">'Фасонные части'!$1:$9</definedName>
    <definedName name="_xlnm.Print_Area" localSheetId="3">'Выбор нормы'!$A1:$I26</definedName>
    <definedName name="_xlnm.Print_Titles" localSheetId="3">'Выбор нормы'!$1:$9</definedName>
    <definedName name="_xlnm.Print_Area" localSheetId="4">'Проверка'!$A1:$H26</definedName>
    <definedName name="_xlnm.Print_Titles" localSheetId="4">'Проверка'!$1:$9</definedName>
  </definedNames>
  <calcPr calcId="171027" fullCalcOnLoad="1"/>
</workbook>
</file>

<file path=xl/sharedStrings.xml><?xml version="1.0" encoding="utf-8"?>
<sst xmlns="http://schemas.openxmlformats.org/spreadsheetml/2006/main" count="155" uniqueCount="85">
  <si>
    <t>ВОР: замена участка воздуховода</t>
  </si>
  <si>
    <t>Объект</t>
  </si>
  <si>
    <t>Учебное общественное здание</t>
  </si>
  <si>
    <t>Дата</t>
  </si>
  <si>
    <t>Автор</t>
  </si>
  <si>
    <t>Учебный пример, числа условные. Жёлтые поля предназначены для исходных данных.</t>
  </si>
  <si>
    <t>Система</t>
  </si>
  <si>
    <t>Участок</t>
  </si>
  <si>
    <t>Наименование и характеристики работы</t>
  </si>
  <si>
    <t>Поверхность, м²</t>
  </si>
  <si>
    <t>Измеритель, м²</t>
  </si>
  <si>
    <t>Количество нормы</t>
  </si>
  <si>
    <t>Шифр для проверки</t>
  </si>
  <si>
    <t>Основание объёма</t>
  </si>
  <si>
    <t>В1</t>
  </si>
  <si>
    <t>Новый канал</t>
  </si>
  <si>
    <t>Учебная ВОР: геометрия прямых частей и спецификация фасонных деталей</t>
  </si>
  <si>
    <t>Старый канал</t>
  </si>
  <si>
    <t>Сумма поверхностей строк ВОР</t>
  </si>
  <si>
    <t>Составил</t>
  </si>
  <si>
    <t>Проверил</t>
  </si>
  <si>
    <t>Измеритель бланка: 100 м². Количество каждой строки = поверхность / 100. Шифр вводит и проверяет сметчик.</t>
  </si>
  <si>
    <t>Площадь: замена участка воздуховода</t>
  </si>
  <si>
    <t>Сечение</t>
  </si>
  <si>
    <t>Ширина, мм</t>
  </si>
  <si>
    <t>Высота, мм</t>
  </si>
  <si>
    <t>Диаметр, мм</t>
  </si>
  <si>
    <t>Длина, м</t>
  </si>
  <si>
    <t>Высота работ, м</t>
  </si>
  <si>
    <t>Периметр, м</t>
  </si>
  <si>
    <t>Прямые части, м²</t>
  </si>
  <si>
    <t>Фасонные части, м²</t>
  </si>
  <si>
    <t>Поверхность всего, м²</t>
  </si>
  <si>
    <t>Количество на 100 м²</t>
  </si>
  <si>
    <t>Прямоугольное</t>
  </si>
  <si>
    <t>Прямоугольник: 2 × (ширина + высота) / 1000 × длина. Круг: π × диаметр / 1000 × длина. Фасонные площади вводятся на отдельном листе.</t>
  </si>
  <si>
    <t>Фасонные части: замена участка воздуховода</t>
  </si>
  <si>
    <t>Деталь или группа</t>
  </si>
  <si>
    <t>Количество, шт.</t>
  </si>
  <si>
    <t>Поверхность группы, м²</t>
  </si>
  <si>
    <t>Основание площади</t>
  </si>
  <si>
    <t>Фасонные детали участка</t>
  </si>
  <si>
    <t>Учебная спецификация, суммарная поверхность группы</t>
  </si>
  <si>
    <t>Введите поверхность всей указанной группы. Количество изделий само по себе площадь не определяет. Если деталей нет, введите 0 м² с основанием.</t>
  </si>
  <si>
    <t>Выбор нормы: замена участка воздуховода</t>
  </si>
  <si>
    <t>Работа</t>
  </si>
  <si>
    <t>Материал</t>
  </si>
  <si>
    <t>Класс</t>
  </si>
  <si>
    <t>Толщина, мм</t>
  </si>
  <si>
    <t>Основание выбора</t>
  </si>
  <si>
    <t>Состояние данных</t>
  </si>
  <si>
    <t>Монтаж</t>
  </si>
  <si>
    <t>Оцинкованная сталь</t>
  </si>
  <si>
    <t>Н</t>
  </si>
  <si>
    <t>20-01-001-03</t>
  </si>
  <si>
    <t>ФСНБ-2022; проект: 300×200 мм, периметр 1000 мм</t>
  </si>
  <si>
    <t>Разборка</t>
  </si>
  <si>
    <t>Листовая сталь</t>
  </si>
  <si>
    <t>65-03-003-02</t>
  </si>
  <si>
    <t>Код не выбирается автоматически. Сверьте назначение сети, класс, толщину, размер и состав нормы. Строки листов ВОР, Площадь и Выбор нормы сохраняйте в одном порядке.</t>
  </si>
  <si>
    <t>Проверка: замена участка воздуховода</t>
  </si>
  <si>
    <t>Что проверить</t>
  </si>
  <si>
    <t>Расход на 100 м²</t>
  </si>
  <si>
    <t>Расход на участок</t>
  </si>
  <si>
    <t>Единица / состояние</t>
  </si>
  <si>
    <t>Основание</t>
  </si>
  <si>
    <t>Труд рабочих</t>
  </si>
  <si>
    <t>чел.-ч</t>
  </si>
  <si>
    <t>ГЭСН 20-01-001-03</t>
  </si>
  <si>
    <t>ГЭСНр 65-03-003-02</t>
  </si>
  <si>
    <t>Автомобильный кран 16 т</t>
  </si>
  <si>
    <t>маш.-ч</t>
  </si>
  <si>
    <t>Отдельный базисный фрагмент ФЕР: уровень цен 2001 года</t>
  </si>
  <si>
    <t>Шифр ФЕР / ФЕРр</t>
  </si>
  <si>
    <t>Затраты на 100 м², руб.</t>
  </si>
  <si>
    <t>Затраты строки, руб.</t>
  </si>
  <si>
    <t>Уровень цен</t>
  </si>
  <si>
    <t>Состав проверки</t>
  </si>
  <si>
    <t>2001 год</t>
  </si>
  <si>
    <t>ФЕР ФСНБ-2020</t>
  </si>
  <si>
    <t>65-30-2</t>
  </si>
  <si>
    <t>ФЕРр ФСНБ-2020</t>
  </si>
  <si>
    <t>Сумма двух базисных строк</t>
  </si>
  <si>
    <t>Расход труда не является сроком бригады. Базисный фрагмент не включает неучтённые изделия, пересчёт, НР, СП, непредвиденные и налоги.</t>
  </si>
  <si>
    <t>Проверьте шифры, измерители, ресурсы, повторные операции, высоту, цены и начисления. Подпись «Проверил» заполняется после проверки сметчиком.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</si>
</sst>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color rgb="5B3A29"/>
      <sz val="14"/>
      <name val="Arial"/>
    </font>
    <font>
      <sz val="10"/>
      <name val="Arial"/>
    </font>
    <font>
      <b/>
      <color rgb="FFFFFF"/>
      <sz val="10"/>
      <name val="Arial"/>
    </font>
    <font>
      <color rgb="29232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B3A29"/>
      </patternFill>
    </fill>
    <fill>
      <patternFill patternType="solid">
        <fgColor rgb="FFF6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2" fontId="4" fillId="3" borderId="0" xfId="0" applyNumberFormat="1" applyFont="1" applyFill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" fontId="4" fillId="3" borderId="0" xfId="0" applyNumberFormat="1" applyFont="1" applyFill="1" applyAlignment="1">
      <alignment horizontal="right" vertical="center" wrapText="1"/>
    </xf>
    <xf numFmtId="1" fontId="4" fillId="3" borderId="0" xfId="0" applyNumberFormat="1" applyFont="1" applyFill="1" applyAlignment="1">
      <alignment vertical="center" wrapText="1"/>
    </xf>
    <xf numFmtId="2" fontId="4" fillId="3" borderId="0" xfId="0" applyNumberFormat="1" applyFont="1" applyFill="1" applyAlignment="1">
      <alignment horizontal="right" vertical="center" wrapText="1"/>
    </xf>
    <xf numFmtId="2" fontId="3" fillId="2" borderId="0" xfId="0" applyNumberFormat="1" applyFont="1" applyFill="1" applyAlignment="1">
      <alignment horizontal="center" vertical="center" wrapText="1"/>
    </xf>
    <xf numFmtId="4" fontId="4" fillId="3" borderId="0" xfId="0" applyNumberFormat="1" applyFont="1" applyFill="1" applyAlignment="1">
      <alignment horizontal="right" vertical="center" wrapText="1"/>
    </xf>
    <xf numFmtId="4" fontId="4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2" width="14" customWidth="1"/>
    <col min="3" max="3" width="54" customWidth="1"/>
    <col min="4" max="5" width="14" customWidth="1"/>
    <col min="6" max="6" width="15" customWidth="1"/>
    <col min="7" max="7" width="19" customWidth="1"/>
    <col min="8" max="8" width="34" customWidth="1"/>
  </cols>
  <sheetData>
    <row r="2" ht="27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spans="1:8" x14ac:dyDescent="0.25">
      <c r="A3" s="2" t="s">
        <v>1</v>
      </c>
      <c r="B3" s="2" t="s">
        <v>2</v>
      </c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3">
        <v>46302.5</v>
      </c>
      <c r="C4" s="2" t="s">
        <v>4</v>
      </c>
      <c r="D4" s="2"/>
      <c r="E4" s="2"/>
      <c r="F4" s="2"/>
      <c r="G4" s="2"/>
      <c r="H4" s="2"/>
    </row>
    <row r="6" ht="34" customHeight="1" spans="1:8" x14ac:dyDescent="0.25">
      <c r="A6" s="4" t="s">
        <v>5</v>
      </c>
      <c r="B6" s="4"/>
      <c r="C6" s="4"/>
      <c r="D6" s="4"/>
      <c r="E6" s="4"/>
      <c r="F6" s="4"/>
      <c r="G6" s="4"/>
      <c r="H6" s="4"/>
    </row>
    <row r="9" ht="45" customHeight="1" spans="1:8" x14ac:dyDescent="0.25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</row>
    <row r="10" ht="58" customHeight="1" spans="1:8" x14ac:dyDescent="0.25">
      <c r="A10" s="6" t="s">
        <v>14</v>
      </c>
      <c r="B10" s="6" t="s">
        <v>15</v>
      </c>
      <c r="C10" s="7" t="str">
        <f>IF(AND(A10&lt;&gt;"",B10&lt;&gt;"",A10='Выбор нормы'!A10,B10='Выбор нормы'!B10),'Выбор нормы'!C10&amp;" воздуховода; "&amp;'Выбор нормы'!D10&amp;IF('Выбор нормы'!E10="","","; класс "&amp;'Выбор нормы'!E10)&amp;"; "&amp;'Выбор нормы'!F10&amp;" мм; "&amp;IF('Площадь'!C10="Прямоугольное",'Площадь'!D10&amp;"×"&amp;'Площадь'!E10&amp;" мм","диаметр "&amp;'Площадь'!F10&amp;" мм"),"")</f>
        <v>Монтаж воздуховода; Оцинкованная сталь; класс Н; 0.5 мм; 300×200 мм</v>
      </c>
      <c r="D10" s="7">
        <f>IF(AND(A10&lt;&gt;"",B10&lt;&gt;"",A10='Площадь'!A10,B10='Площадь'!B10,ISNUMBER('Площадь'!L10)),'Площадь'!L10,"")</f>
        <v>26</v>
      </c>
      <c r="E10" s="8">
        <f>IF(ISNUMBER(D10),100,"")</f>
        <v>100</v>
      </c>
      <c r="F10" s="9">
        <f>IF(COUNT(D10:E10)=2,D10/E10,"")</f>
        <v>0.26</v>
      </c>
      <c r="G10" s="7" t="str">
        <f>IF(AND(A10&lt;&gt;"",B10&lt;&gt;"",A10='Выбор нормы'!A10,B10='Выбор нормы'!B10,'Выбор нормы'!G10&lt;&gt;""),'Выбор нормы'!G10,"")</f>
        <v>20-01-001-03</v>
      </c>
      <c r="H10" s="6" t="s">
        <v>16</v>
      </c>
    </row>
    <row r="11" ht="58" customHeight="1" spans="1:8" x14ac:dyDescent="0.25">
      <c r="A11" s="6" t="s">
        <v>14</v>
      </c>
      <c r="B11" s="6" t="s">
        <v>17</v>
      </c>
      <c r="C11" s="7" t="str">
        <f>IF(AND(A11&lt;&gt;"",B11&lt;&gt;"",A11='Выбор нормы'!A11,B11='Выбор нормы'!B11),'Выбор нормы'!C11&amp;" воздуховода; "&amp;'Выбор нормы'!D11&amp;IF('Выбор нормы'!E11="","","; класс "&amp;'Выбор нормы'!E11)&amp;"; "&amp;'Выбор нормы'!F11&amp;" мм; "&amp;IF('Площадь'!C11="Прямоугольное",'Площадь'!D11&amp;"×"&amp;'Площадь'!E11&amp;" мм","диаметр "&amp;'Площадь'!F11&amp;" мм"),"")</f>
        <v>Разборка воздуховода; Листовая сталь; 0.7 мм; 300×200 мм</v>
      </c>
      <c r="D11" s="7">
        <f>IF(AND(A11&lt;&gt;"",B11&lt;&gt;"",A11='Площадь'!A11,B11='Площадь'!B11,ISNUMBER('Площадь'!L11)),'Площадь'!L11,"")</f>
        <v>22</v>
      </c>
      <c r="E11" s="8">
        <f>IF(ISNUMBER(D11),100,"")</f>
        <v>100</v>
      </c>
      <c r="F11" s="9">
        <f>IF(COUNT(D11:E11)=2,D11/E11,"")</f>
        <v>0.22</v>
      </c>
      <c r="G11" s="7" t="str">
        <f>IF(AND(A11&lt;&gt;"",B11&lt;&gt;"",A11='Выбор нормы'!A11,B11='Выбор нормы'!B11,'Выбор нормы'!G11&lt;&gt;""),'Выбор нормы'!G11,"")</f>
        <v>65-03-003-02</v>
      </c>
      <c r="H11" s="6" t="s">
        <v>16</v>
      </c>
    </row>
    <row r="12" ht="58" customHeight="1" spans="1:8" x14ac:dyDescent="0.25">
      <c r="A12" s="6"/>
      <c r="B12" s="6"/>
      <c r="C12" s="7" t="str">
        <f>IF(AND(A12&lt;&gt;"",B12&lt;&gt;"",A12='Выбор нормы'!A12,B12='Выбор нормы'!B12),'Выбор нормы'!C12&amp;" воздуховода; "&amp;'Выбор нормы'!D12&amp;IF('Выбор нормы'!E12="","","; класс "&amp;'Выбор нормы'!E12)&amp;"; "&amp;'Выбор нормы'!F12&amp;" мм; "&amp;IF('Площадь'!C12="Прямоугольное",'Площадь'!D12&amp;"×"&amp;'Площадь'!E12&amp;" мм","диаметр "&amp;'Площадь'!F12&amp;" мм"),"")</f>
        <v/>
      </c>
      <c r="D12" s="7" t="str">
        <f>IF(AND(A12&lt;&gt;"",B12&lt;&gt;"",A12='Площадь'!A12,B12='Площадь'!B12,ISNUMBER('Площадь'!L12)),'Площадь'!L12,"")</f>
        <v/>
      </c>
      <c r="E12" s="8" t="str">
        <f>IF(ISNUMBER(D12),100,"")</f>
        <v/>
      </c>
      <c r="F12" s="9" t="str">
        <f>IF(COUNT(D12:E12)=2,D12/E12,"")</f>
        <v/>
      </c>
      <c r="G12" s="7" t="str">
        <f>IF(AND(A12&lt;&gt;"",B12&lt;&gt;"",A12='Выбор нормы'!A12,B12='Выбор нормы'!B12,'Выбор нормы'!G12&lt;&gt;""),'Выбор нормы'!G12,"")</f>
        <v/>
      </c>
      <c r="H12" s="6"/>
    </row>
    <row r="13" ht="58" customHeight="1" spans="1:8" x14ac:dyDescent="0.25">
      <c r="A13" s="6"/>
      <c r="B13" s="6"/>
      <c r="C13" s="7" t="str">
        <f>IF(AND(A13&lt;&gt;"",B13&lt;&gt;"",A13='Выбор нормы'!A13,B13='Выбор нормы'!B13),'Выбор нормы'!C13&amp;" воздуховода; "&amp;'Выбор нормы'!D13&amp;IF('Выбор нормы'!E13="","","; класс "&amp;'Выбор нормы'!E13)&amp;"; "&amp;'Выбор нормы'!F13&amp;" мм; "&amp;IF('Площадь'!C13="Прямоугольное",'Площадь'!D13&amp;"×"&amp;'Площадь'!E13&amp;" мм","диаметр "&amp;'Площадь'!F13&amp;" мм"),"")</f>
        <v/>
      </c>
      <c r="D13" s="7" t="str">
        <f>IF(AND(A13&lt;&gt;"",B13&lt;&gt;"",A13='Площадь'!A13,B13='Площадь'!B13,ISNUMBER('Площадь'!L13)),'Площадь'!L13,"")</f>
        <v/>
      </c>
      <c r="E13" s="8" t="str">
        <f>IF(ISNUMBER(D13),100,"")</f>
        <v/>
      </c>
      <c r="F13" s="9" t="str">
        <f>IF(COUNT(D13:E13)=2,D13/E13,"")</f>
        <v/>
      </c>
      <c r="G13" s="7" t="str">
        <f>IF(AND(A13&lt;&gt;"",B13&lt;&gt;"",A13='Выбор нормы'!A13,B13='Выбор нормы'!B13,'Выбор нормы'!G13&lt;&gt;""),'Выбор нормы'!G13,"")</f>
        <v/>
      </c>
      <c r="H13" s="6"/>
    </row>
    <row r="14" ht="58" customHeight="1" spans="1:8" x14ac:dyDescent="0.25">
      <c r="A14" s="6"/>
      <c r="B14" s="6"/>
      <c r="C14" s="7" t="str">
        <f>IF(AND(A14&lt;&gt;"",B14&lt;&gt;"",A14='Выбор нормы'!A14,B14='Выбор нормы'!B14),'Выбор нормы'!C14&amp;" воздуховода; "&amp;'Выбор нормы'!D14&amp;IF('Выбор нормы'!E14="","","; класс "&amp;'Выбор нормы'!E14)&amp;"; "&amp;'Выбор нормы'!F14&amp;" мм; "&amp;IF('Площадь'!C14="Прямоугольное",'Площадь'!D14&amp;"×"&amp;'Площадь'!E14&amp;" мм","диаметр "&amp;'Площадь'!F14&amp;" мм"),"")</f>
        <v/>
      </c>
      <c r="D14" s="7" t="str">
        <f>IF(AND(A14&lt;&gt;"",B14&lt;&gt;"",A14='Площадь'!A14,B14='Площадь'!B14,ISNUMBER('Площадь'!L14)),'Площадь'!L14,"")</f>
        <v/>
      </c>
      <c r="E14" s="8" t="str">
        <f>IF(ISNUMBER(D14),100,"")</f>
        <v/>
      </c>
      <c r="F14" s="9" t="str">
        <f>IF(COUNT(D14:E14)=2,D14/E14,"")</f>
        <v/>
      </c>
      <c r="G14" s="7" t="str">
        <f>IF(AND(A14&lt;&gt;"",B14&lt;&gt;"",A14='Выбор нормы'!A14,B14='Выбор нормы'!B14,'Выбор нормы'!G14&lt;&gt;""),'Выбор нормы'!G14,"")</f>
        <v/>
      </c>
      <c r="H14" s="6"/>
    </row>
    <row r="15" ht="58" customHeight="1" spans="1:8" x14ac:dyDescent="0.25">
      <c r="A15" s="6"/>
      <c r="B15" s="6"/>
      <c r="C15" s="7" t="str">
        <f>IF(AND(A15&lt;&gt;"",B15&lt;&gt;"",A15='Выбор нормы'!A15,B15='Выбор нормы'!B15),'Выбор нормы'!C15&amp;" воздуховода; "&amp;'Выбор нормы'!D15&amp;IF('Выбор нормы'!E15="","","; класс "&amp;'Выбор нормы'!E15)&amp;"; "&amp;'Выбор нормы'!F15&amp;" мм; "&amp;IF('Площадь'!C15="Прямоугольное",'Площадь'!D15&amp;"×"&amp;'Площадь'!E15&amp;" мм","диаметр "&amp;'Площадь'!F15&amp;" мм"),"")</f>
        <v/>
      </c>
      <c r="D15" s="7" t="str">
        <f>IF(AND(A15&lt;&gt;"",B15&lt;&gt;"",A15='Площадь'!A15,B15='Площадь'!B15,ISNUMBER('Площадь'!L15)),'Площадь'!L15,"")</f>
        <v/>
      </c>
      <c r="E15" s="8" t="str">
        <f>IF(ISNUMBER(D15),100,"")</f>
        <v/>
      </c>
      <c r="F15" s="9" t="str">
        <f>IF(COUNT(D15:E15)=2,D15/E15,"")</f>
        <v/>
      </c>
      <c r="G15" s="7" t="str">
        <f>IF(AND(A15&lt;&gt;"",B15&lt;&gt;"",A15='Выбор нормы'!A15,B15='Выбор нормы'!B15,'Выбор нормы'!G15&lt;&gt;""),'Выбор нормы'!G15,"")</f>
        <v/>
      </c>
      <c r="H15" s="6"/>
    </row>
    <row r="16" ht="58" customHeight="1" spans="1:8" x14ac:dyDescent="0.25">
      <c r="A16" s="6"/>
      <c r="B16" s="6"/>
      <c r="C16" s="7" t="str">
        <f>IF(AND(A16&lt;&gt;"",B16&lt;&gt;"",A16='Выбор нормы'!A16,B16='Выбор нормы'!B16),'Выбор нормы'!C16&amp;" воздуховода; "&amp;'Выбор нормы'!D16&amp;IF('Выбор нормы'!E16="","","; класс "&amp;'Выбор нормы'!E16)&amp;"; "&amp;'Выбор нормы'!F16&amp;" мм; "&amp;IF('Площадь'!C16="Прямоугольное",'Площадь'!D16&amp;"×"&amp;'Площадь'!E16&amp;" мм","диаметр "&amp;'Площадь'!F16&amp;" мм"),"")</f>
        <v/>
      </c>
      <c r="D16" s="7" t="str">
        <f>IF(AND(A16&lt;&gt;"",B16&lt;&gt;"",A16='Площадь'!A16,B16='Площадь'!B16,ISNUMBER('Площадь'!L16)),'Площадь'!L16,"")</f>
        <v/>
      </c>
      <c r="E16" s="8" t="str">
        <f>IF(ISNUMBER(D16),100,"")</f>
        <v/>
      </c>
      <c r="F16" s="9" t="str">
        <f>IF(COUNT(D16:E16)=2,D16/E16,"")</f>
        <v/>
      </c>
      <c r="G16" s="7" t="str">
        <f>IF(AND(A16&lt;&gt;"",B16&lt;&gt;"",A16='Выбор нормы'!A16,B16='Выбор нормы'!B16,'Выбор нормы'!G16&lt;&gt;""),'Выбор нормы'!G16,"")</f>
        <v/>
      </c>
      <c r="H16" s="6"/>
    </row>
    <row r="17" ht="58" customHeight="1" spans="1:8" x14ac:dyDescent="0.25">
      <c r="A17" s="6"/>
      <c r="B17" s="6"/>
      <c r="C17" s="7" t="str">
        <f>IF(AND(A17&lt;&gt;"",B17&lt;&gt;"",A17='Выбор нормы'!A17,B17='Выбор нормы'!B17),'Выбор нормы'!C17&amp;" воздуховода; "&amp;'Выбор нормы'!D17&amp;IF('Выбор нормы'!E17="","","; класс "&amp;'Выбор нормы'!E17)&amp;"; "&amp;'Выбор нормы'!F17&amp;" мм; "&amp;IF('Площадь'!C17="Прямоугольное",'Площадь'!D17&amp;"×"&amp;'Площадь'!E17&amp;" мм","диаметр "&amp;'Площадь'!F17&amp;" мм"),"")</f>
        <v/>
      </c>
      <c r="D17" s="7" t="str">
        <f>IF(AND(A17&lt;&gt;"",B17&lt;&gt;"",A17='Площадь'!A17,B17='Площадь'!B17,ISNUMBER('Площадь'!L17)),'Площадь'!L17,"")</f>
        <v/>
      </c>
      <c r="E17" s="8" t="str">
        <f>IF(ISNUMBER(D17),100,"")</f>
        <v/>
      </c>
      <c r="F17" s="9" t="str">
        <f>IF(COUNT(D17:E17)=2,D17/E17,"")</f>
        <v/>
      </c>
      <c r="G17" s="7" t="str">
        <f>IF(AND(A17&lt;&gt;"",B17&lt;&gt;"",A17='Выбор нормы'!A17,B17='Выбор нормы'!B17,'Выбор нормы'!G17&lt;&gt;""),'Выбор нормы'!G17,"")</f>
        <v/>
      </c>
      <c r="H17" s="6"/>
    </row>
    <row r="18" ht="58" customHeight="1" spans="1:8" x14ac:dyDescent="0.25">
      <c r="A18" s="6"/>
      <c r="B18" s="6"/>
      <c r="C18" s="7" t="str">
        <f>IF(AND(A18&lt;&gt;"",B18&lt;&gt;"",A18='Выбор нормы'!A18,B18='Выбор нормы'!B18),'Выбор нормы'!C18&amp;" воздуховода; "&amp;'Выбор нормы'!D18&amp;IF('Выбор нормы'!E18="","","; класс "&amp;'Выбор нормы'!E18)&amp;"; "&amp;'Выбор нормы'!F18&amp;" мм; "&amp;IF('Площадь'!C18="Прямоугольное",'Площадь'!D18&amp;"×"&amp;'Площадь'!E18&amp;" мм","диаметр "&amp;'Площадь'!F18&amp;" мм"),"")</f>
        <v/>
      </c>
      <c r="D18" s="7" t="str">
        <f>IF(AND(A18&lt;&gt;"",B18&lt;&gt;"",A18='Площадь'!A18,B18='Площадь'!B18,ISNUMBER('Площадь'!L18)),'Площадь'!L18,"")</f>
        <v/>
      </c>
      <c r="E18" s="8" t="str">
        <f>IF(ISNUMBER(D18),100,"")</f>
        <v/>
      </c>
      <c r="F18" s="9" t="str">
        <f>IF(COUNT(D18:E18)=2,D18/E18,"")</f>
        <v/>
      </c>
      <c r="G18" s="7" t="str">
        <f>IF(AND(A18&lt;&gt;"",B18&lt;&gt;"",A18='Выбор нормы'!A18,B18='Выбор нормы'!B18,'Выбор нормы'!G18&lt;&gt;""),'Выбор нормы'!G18,"")</f>
        <v/>
      </c>
      <c r="H18" s="6"/>
    </row>
    <row r="19" ht="58" customHeight="1" spans="1:8" x14ac:dyDescent="0.25">
      <c r="A19" s="6"/>
      <c r="B19" s="6"/>
      <c r="C19" s="7" t="str">
        <f>IF(AND(A19&lt;&gt;"",B19&lt;&gt;"",A19='Выбор нормы'!A19,B19='Выбор нормы'!B19),'Выбор нормы'!C19&amp;" воздуховода; "&amp;'Выбор нормы'!D19&amp;IF('Выбор нормы'!E19="","","; класс "&amp;'Выбор нормы'!E19)&amp;"; "&amp;'Выбор нормы'!F19&amp;" мм; "&amp;IF('Площадь'!C19="Прямоугольное",'Площадь'!D19&amp;"×"&amp;'Площадь'!E19&amp;" мм","диаметр "&amp;'Площадь'!F19&amp;" мм"),"")</f>
        <v/>
      </c>
      <c r="D19" s="7" t="str">
        <f>IF(AND(A19&lt;&gt;"",B19&lt;&gt;"",A19='Площадь'!A19,B19='Площадь'!B19,ISNUMBER('Площадь'!L19)),'Площадь'!L19,"")</f>
        <v/>
      </c>
      <c r="E19" s="8" t="str">
        <f>IF(ISNUMBER(D19),100,"")</f>
        <v/>
      </c>
      <c r="F19" s="9" t="str">
        <f>IF(COUNT(D19:E19)=2,D19/E19,"")</f>
        <v/>
      </c>
      <c r="G19" s="7" t="str">
        <f>IF(AND(A19&lt;&gt;"",B19&lt;&gt;"",A19='Выбор нормы'!A19,B19='Выбор нормы'!B19,'Выбор нормы'!G19&lt;&gt;""),'Выбор нормы'!G19,"")</f>
        <v/>
      </c>
      <c r="H19" s="6"/>
    </row>
    <row r="20" ht="28" customHeight="1" spans="1:8" x14ac:dyDescent="0.25">
      <c r="A20" s="7"/>
      <c r="B20" s="7"/>
      <c r="C20" s="7" t="s">
        <v>18</v>
      </c>
      <c r="D20" s="7">
        <f>IF(COUNT(D10:D19)=0,"",SUM(D10:D19))</f>
        <v>48</v>
      </c>
      <c r="E20" s="7"/>
      <c r="F20" s="7"/>
      <c r="G20" s="7"/>
      <c r="H20" s="7"/>
    </row>
    <row r="21" ht="28" customHeight="1" spans="1:8" x14ac:dyDescent="0.25">
      <c r="A21" s="7"/>
      <c r="B21" s="7"/>
      <c r="C21" s="7"/>
      <c r="D21" s="7"/>
      <c r="E21" s="7"/>
      <c r="F21" s="7"/>
      <c r="G21" s="7"/>
      <c r="H21" s="7"/>
    </row>
    <row r="22" ht="28" customHeight="1" spans="1:8" x14ac:dyDescent="0.25">
      <c r="A22" s="7" t="s">
        <v>19</v>
      </c>
      <c r="B22" s="7"/>
      <c r="C22" s="7"/>
      <c r="D22" s="7" t="s">
        <v>20</v>
      </c>
      <c r="E22" s="7"/>
      <c r="F22" s="7"/>
      <c r="G22" s="7"/>
      <c r="H22" s="7"/>
    </row>
    <row r="23" ht="28" customHeight="1" spans="1:8" x14ac:dyDescent="0.25">
      <c r="A23" s="7"/>
      <c r="B23" s="7"/>
      <c r="C23" s="7"/>
      <c r="D23" s="7"/>
      <c r="E23" s="7"/>
      <c r="F23" s="7"/>
      <c r="G23" s="7"/>
      <c r="H23" s="7"/>
    </row>
    <row r="24" ht="34" customHeight="1" spans="1:8" x14ac:dyDescent="0.25">
      <c r="A24" s="7" t="s">
        <v>21</v>
      </c>
      <c r="B24" s="7"/>
      <c r="C24" s="7"/>
      <c r="D24" s="7"/>
      <c r="E24" s="7"/>
      <c r="F24" s="7"/>
      <c r="G24" s="7"/>
      <c r="H24" s="7"/>
    </row>
    <row r="25" ht="28" customHeight="1" spans="1:8" x14ac:dyDescent="0.25">
      <c r="A25" s="7"/>
      <c r="B25" s="7"/>
      <c r="C25" s="7"/>
      <c r="D25" s="7"/>
      <c r="E25" s="7"/>
      <c r="F25" s="7"/>
      <c r="G25" s="7"/>
      <c r="H25" s="7"/>
    </row>
    <row r="26" ht="28" customHeight="1" spans="1:8" x14ac:dyDescent="0.25">
      <c r="A26" s="7"/>
      <c r="B26" s="7"/>
      <c r="C26" s="7"/>
      <c r="D26" s="7"/>
      <c r="E26" s="7"/>
      <c r="F26" s="7"/>
      <c r="G26" s="7"/>
      <c r="H26" s="7"/>
    </row>
  </sheetData>
  <mergeCells count="5">
    <mergeCell ref="A2:H2"/>
    <mergeCell ref="B3:H3"/>
    <mergeCell ref="D4:H4"/>
    <mergeCell ref="A6:H6"/>
    <mergeCell ref="A24:H24"/>
  </mergeCells>
  <pageMargins left="0.25" right="0.25" top="0.3" bottom="0.3" header="0.15" footer="0.15"/>
  <pageSetup paperSize="9" orientation="landscape" horizontalDpi="4294967295" verticalDpi="4294967295" scale="100" fitToWidth="1" fitToHeight="0"/>
  <headerFooter>
    <oddFooter>&amp;LВоздуховоды: рабочая ведомость&amp;RСтраница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6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19" customWidth="1"/>
    <col min="4" max="8" width="11" customWidth="1"/>
    <col min="9" max="9" width="13" customWidth="1"/>
    <col min="10" max="12" width="15" customWidth="1"/>
    <col min="13" max="13" width="14" customWidth="1"/>
  </cols>
  <sheetData>
    <row r="2" ht="27" customHeight="1" spans="1:13" x14ac:dyDescent="0.25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2" t="s">
        <v>1</v>
      </c>
      <c r="B3" s="2" t="str">
        <f>IF('ВОР'!B3="","",'ВОР'!B3)</f>
        <v>Учебное общественное здание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2" t="s">
        <v>3</v>
      </c>
      <c r="B4" s="3">
        <f>IF('ВОР'!B4="","",'ВОР'!B4)</f>
        <v>46302.5</v>
      </c>
      <c r="C4" s="2" t="s">
        <v>4</v>
      </c>
      <c r="D4" s="2" t="str">
        <f>IF('ВОР'!D4="","",'ВОР'!D4)</f>
        <v/>
      </c>
      <c r="E4" s="2"/>
      <c r="F4" s="2"/>
      <c r="G4" s="2"/>
      <c r="H4" s="2"/>
      <c r="I4" s="2"/>
      <c r="J4" s="2"/>
      <c r="K4" s="2"/>
      <c r="L4" s="2"/>
      <c r="M4" s="2"/>
    </row>
    <row r="6" ht="34" customHeight="1" spans="1:13" x14ac:dyDescent="0.2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9" ht="45" customHeight="1" spans="1:13" x14ac:dyDescent="0.25">
      <c r="A9" s="5" t="s">
        <v>6</v>
      </c>
      <c r="B9" s="5" t="s">
        <v>7</v>
      </c>
      <c r="C9" s="5" t="s">
        <v>23</v>
      </c>
      <c r="D9" s="5" t="s">
        <v>24</v>
      </c>
      <c r="E9" s="5" t="s">
        <v>25</v>
      </c>
      <c r="F9" s="5" t="s">
        <v>26</v>
      </c>
      <c r="G9" s="5" t="s">
        <v>27</v>
      </c>
      <c r="H9" s="5" t="s">
        <v>28</v>
      </c>
      <c r="I9" s="5" t="s">
        <v>29</v>
      </c>
      <c r="J9" s="5" t="s">
        <v>30</v>
      </c>
      <c r="K9" s="5" t="s">
        <v>31</v>
      </c>
      <c r="L9" s="5" t="s">
        <v>32</v>
      </c>
      <c r="M9" s="5" t="s">
        <v>33</v>
      </c>
    </row>
    <row r="10" ht="42" customHeight="1" spans="1:13" x14ac:dyDescent="0.25">
      <c r="A10" s="6" t="s">
        <v>14</v>
      </c>
      <c r="B10" s="6" t="s">
        <v>15</v>
      </c>
      <c r="C10" s="6" t="s">
        <v>34</v>
      </c>
      <c r="D10" s="10">
        <v>300</v>
      </c>
      <c r="E10" s="10">
        <v>200</v>
      </c>
      <c r="F10" s="11"/>
      <c r="G10" s="12">
        <v>20</v>
      </c>
      <c r="H10" s="12">
        <v>2.8</v>
      </c>
      <c r="I10" s="7">
        <f>IF(OR(A10="",B10=""),"",IF(AND(C10="Прямоугольное",COUNT(D10:E10)=2,MIN(D10:E10)&gt;0),2*(D10+E10)/1000,IF(AND(C10="Круглое",ISNUMBER(F10),F10&gt;0),PI()*F10/1000,"")))</f>
        <v>1</v>
      </c>
      <c r="J10" s="7">
        <f>IF(AND(ISNUMBER(I10),ISNUMBER(G10),G10&gt;0),I10*G10,"")</f>
        <v>20</v>
      </c>
      <c r="K10" s="7">
        <f>IF(OR(A10="",B10=""),"",IF(COUNTIFS('Фасонные части'!$A$10:$A$19,A10,'Фасонные части'!$B$10:$B$19,B10,'Фасонные части'!$E$10:$E$19,"&gt;=0",'Фасонные части'!$E$10:$E$19,"&lt;&gt;")=0,"",SUMIFS('Фасонные части'!$E$10:$E$19,'Фасонные части'!$A$10:$A$19,A10,'Фасонные части'!$B$10:$B$19,B10)))</f>
        <v>6</v>
      </c>
      <c r="L10" s="7">
        <f>IF(COUNT(J10:K10)=2,SUM(J10:K10),"")</f>
        <v>26</v>
      </c>
      <c r="M10" s="9">
        <f>IF(ISNUMBER(L10),L10/100,"")</f>
        <v>0.26</v>
      </c>
    </row>
    <row r="11" ht="42" customHeight="1" spans="1:13" x14ac:dyDescent="0.25">
      <c r="A11" s="6" t="s">
        <v>14</v>
      </c>
      <c r="B11" s="6" t="s">
        <v>17</v>
      </c>
      <c r="C11" s="6" t="s">
        <v>34</v>
      </c>
      <c r="D11" s="10">
        <v>300</v>
      </c>
      <c r="E11" s="10">
        <v>200</v>
      </c>
      <c r="F11" s="11"/>
      <c r="G11" s="12">
        <v>18</v>
      </c>
      <c r="H11" s="12">
        <v>2.8</v>
      </c>
      <c r="I11" s="7">
        <f>IF(OR(A11="",B11=""),"",IF(AND(C11="Прямоугольное",COUNT(D11:E11)=2,MIN(D11:E11)&gt;0),2*(D11+E11)/1000,IF(AND(C11="Круглое",ISNUMBER(F11),F11&gt;0),PI()*F11/1000,"")))</f>
        <v>1</v>
      </c>
      <c r="J11" s="7">
        <f>IF(AND(ISNUMBER(I11),ISNUMBER(G11),G11&gt;0),I11*G11,"")</f>
        <v>18</v>
      </c>
      <c r="K11" s="7">
        <f>IF(OR(A11="",B11=""),"",IF(COUNTIFS('Фасонные части'!$A$10:$A$19,A11,'Фасонные части'!$B$10:$B$19,B11,'Фасонные части'!$E$10:$E$19,"&gt;=0",'Фасонные части'!$E$10:$E$19,"&lt;&gt;")=0,"",SUMIFS('Фасонные части'!$E$10:$E$19,'Фасонные части'!$A$10:$A$19,A11,'Фасонные части'!$B$10:$B$19,B11)))</f>
        <v>4</v>
      </c>
      <c r="L11" s="7">
        <f>IF(COUNT(J11:K11)=2,SUM(J11:K11),"")</f>
        <v>22</v>
      </c>
      <c r="M11" s="9">
        <f>IF(ISNUMBER(L11),L11/100,"")</f>
        <v>0.22</v>
      </c>
    </row>
    <row r="12" ht="42" customHeight="1" spans="1:13" x14ac:dyDescent="0.25">
      <c r="A12" s="6"/>
      <c r="B12" s="6"/>
      <c r="C12" s="6"/>
      <c r="D12" s="11"/>
      <c r="E12" s="11"/>
      <c r="F12" s="11"/>
      <c r="G12" s="6"/>
      <c r="H12" s="6"/>
      <c r="I12" s="7" t="str">
        <f>IF(OR(A12="",B12=""),"",IF(AND(C12="Прямоугольное",COUNT(D12:E12)=2,MIN(D12:E12)&gt;0),2*(D12+E12)/1000,IF(AND(C12="Круглое",ISNUMBER(F12),F12&gt;0),PI()*F12/1000,"")))</f>
        <v/>
      </c>
      <c r="J12" s="7" t="str">
        <f>IF(AND(ISNUMBER(I12),ISNUMBER(G12),G12&gt;0),I12*G12,"")</f>
        <v/>
      </c>
      <c r="K12" s="7" t="str">
        <f>IF(OR(A12="",B12=""),"",IF(COUNTIFS('Фасонные части'!$A$10:$A$19,A12,'Фасонные части'!$B$10:$B$19,B12,'Фасонные части'!$E$10:$E$19,"&gt;=0",'Фасонные части'!$E$10:$E$19,"&lt;&gt;")=0,"",SUMIFS('Фасонные части'!$E$10:$E$19,'Фасонные части'!$A$10:$A$19,A12,'Фасонные части'!$B$10:$B$19,B12)))</f>
        <v/>
      </c>
      <c r="L12" s="7" t="str">
        <f>IF(COUNT(J12:K12)=2,SUM(J12:K12),"")</f>
        <v/>
      </c>
      <c r="M12" s="9" t="str">
        <f>IF(ISNUMBER(L12),L12/100,"")</f>
        <v/>
      </c>
    </row>
    <row r="13" ht="42" customHeight="1" spans="1:13" x14ac:dyDescent="0.25">
      <c r="A13" s="6"/>
      <c r="B13" s="6"/>
      <c r="C13" s="6"/>
      <c r="D13" s="11"/>
      <c r="E13" s="11"/>
      <c r="F13" s="11"/>
      <c r="G13" s="6"/>
      <c r="H13" s="6"/>
      <c r="I13" s="7" t="str">
        <f>IF(OR(A13="",B13=""),"",IF(AND(C13="Прямоугольное",COUNT(D13:E13)=2,MIN(D13:E13)&gt;0),2*(D13+E13)/1000,IF(AND(C13="Круглое",ISNUMBER(F13),F13&gt;0),PI()*F13/1000,"")))</f>
        <v/>
      </c>
      <c r="J13" s="7" t="str">
        <f>IF(AND(ISNUMBER(I13),ISNUMBER(G13),G13&gt;0),I13*G13,"")</f>
        <v/>
      </c>
      <c r="K13" s="7" t="str">
        <f>IF(OR(A13="",B13=""),"",IF(COUNTIFS('Фасонные части'!$A$10:$A$19,A13,'Фасонные части'!$B$10:$B$19,B13,'Фасонные части'!$E$10:$E$19,"&gt;=0",'Фасонные части'!$E$10:$E$19,"&lt;&gt;")=0,"",SUMIFS('Фасонные части'!$E$10:$E$19,'Фасонные части'!$A$10:$A$19,A13,'Фасонные части'!$B$10:$B$19,B13)))</f>
        <v/>
      </c>
      <c r="L13" s="7" t="str">
        <f>IF(COUNT(J13:K13)=2,SUM(J13:K13),"")</f>
        <v/>
      </c>
      <c r="M13" s="9" t="str">
        <f>IF(ISNUMBER(L13),L13/100,"")</f>
        <v/>
      </c>
    </row>
    <row r="14" ht="42" customHeight="1" spans="1:13" x14ac:dyDescent="0.25">
      <c r="A14" s="6"/>
      <c r="B14" s="6"/>
      <c r="C14" s="6"/>
      <c r="D14" s="11"/>
      <c r="E14" s="11"/>
      <c r="F14" s="11"/>
      <c r="G14" s="6"/>
      <c r="H14" s="6"/>
      <c r="I14" s="7" t="str">
        <f>IF(OR(A14="",B14=""),"",IF(AND(C14="Прямоугольное",COUNT(D14:E14)=2,MIN(D14:E14)&gt;0),2*(D14+E14)/1000,IF(AND(C14="Круглое",ISNUMBER(F14),F14&gt;0),PI()*F14/1000,"")))</f>
        <v/>
      </c>
      <c r="J14" s="7" t="str">
        <f>IF(AND(ISNUMBER(I14),ISNUMBER(G14),G14&gt;0),I14*G14,"")</f>
        <v/>
      </c>
      <c r="K14" s="7" t="str">
        <f>IF(OR(A14="",B14=""),"",IF(COUNTIFS('Фасонные части'!$A$10:$A$19,A14,'Фасонные части'!$B$10:$B$19,B14,'Фасонные части'!$E$10:$E$19,"&gt;=0",'Фасонные части'!$E$10:$E$19,"&lt;&gt;")=0,"",SUMIFS('Фасонные части'!$E$10:$E$19,'Фасонные части'!$A$10:$A$19,A14,'Фасонные части'!$B$10:$B$19,B14)))</f>
        <v/>
      </c>
      <c r="L14" s="7" t="str">
        <f>IF(COUNT(J14:K14)=2,SUM(J14:K14),"")</f>
        <v/>
      </c>
      <c r="M14" s="9" t="str">
        <f>IF(ISNUMBER(L14),L14/100,"")</f>
        <v/>
      </c>
    </row>
    <row r="15" ht="42" customHeight="1" spans="1:13" x14ac:dyDescent="0.25">
      <c r="A15" s="6"/>
      <c r="B15" s="6"/>
      <c r="C15" s="6"/>
      <c r="D15" s="11"/>
      <c r="E15" s="11"/>
      <c r="F15" s="11"/>
      <c r="G15" s="6"/>
      <c r="H15" s="6"/>
      <c r="I15" s="7" t="str">
        <f>IF(OR(A15="",B15=""),"",IF(AND(C15="Прямоугольное",COUNT(D15:E15)=2,MIN(D15:E15)&gt;0),2*(D15+E15)/1000,IF(AND(C15="Круглое",ISNUMBER(F15),F15&gt;0),PI()*F15/1000,"")))</f>
        <v/>
      </c>
      <c r="J15" s="7" t="str">
        <f>IF(AND(ISNUMBER(I15),ISNUMBER(G15),G15&gt;0),I15*G15,"")</f>
        <v/>
      </c>
      <c r="K15" s="7" t="str">
        <f>IF(OR(A15="",B15=""),"",IF(COUNTIFS('Фасонные части'!$A$10:$A$19,A15,'Фасонные части'!$B$10:$B$19,B15,'Фасонные части'!$E$10:$E$19,"&gt;=0",'Фасонные части'!$E$10:$E$19,"&lt;&gt;")=0,"",SUMIFS('Фасонные части'!$E$10:$E$19,'Фасонные части'!$A$10:$A$19,A15,'Фасонные части'!$B$10:$B$19,B15)))</f>
        <v/>
      </c>
      <c r="L15" s="7" t="str">
        <f>IF(COUNT(J15:K15)=2,SUM(J15:K15),"")</f>
        <v/>
      </c>
      <c r="M15" s="9" t="str">
        <f>IF(ISNUMBER(L15),L15/100,"")</f>
        <v/>
      </c>
    </row>
    <row r="16" ht="42" customHeight="1" spans="1:13" x14ac:dyDescent="0.25">
      <c r="A16" s="6"/>
      <c r="B16" s="6"/>
      <c r="C16" s="6"/>
      <c r="D16" s="11"/>
      <c r="E16" s="11"/>
      <c r="F16" s="11"/>
      <c r="G16" s="6"/>
      <c r="H16" s="6"/>
      <c r="I16" s="7" t="str">
        <f>IF(OR(A16="",B16=""),"",IF(AND(C16="Прямоугольное",COUNT(D16:E16)=2,MIN(D16:E16)&gt;0),2*(D16+E16)/1000,IF(AND(C16="Круглое",ISNUMBER(F16),F16&gt;0),PI()*F16/1000,"")))</f>
        <v/>
      </c>
      <c r="J16" s="7" t="str">
        <f>IF(AND(ISNUMBER(I16),ISNUMBER(G16),G16&gt;0),I16*G16,"")</f>
        <v/>
      </c>
      <c r="K16" s="7" t="str">
        <f>IF(OR(A16="",B16=""),"",IF(COUNTIFS('Фасонные части'!$A$10:$A$19,A16,'Фасонные части'!$B$10:$B$19,B16,'Фасонные части'!$E$10:$E$19,"&gt;=0",'Фасонные части'!$E$10:$E$19,"&lt;&gt;")=0,"",SUMIFS('Фасонные части'!$E$10:$E$19,'Фасонные части'!$A$10:$A$19,A16,'Фасонные части'!$B$10:$B$19,B16)))</f>
        <v/>
      </c>
      <c r="L16" s="7" t="str">
        <f>IF(COUNT(J16:K16)=2,SUM(J16:K16),"")</f>
        <v/>
      </c>
      <c r="M16" s="9" t="str">
        <f>IF(ISNUMBER(L16),L16/100,"")</f>
        <v/>
      </c>
    </row>
    <row r="17" ht="42" customHeight="1" spans="1:13" x14ac:dyDescent="0.25">
      <c r="A17" s="6"/>
      <c r="B17" s="6"/>
      <c r="C17" s="6"/>
      <c r="D17" s="11"/>
      <c r="E17" s="11"/>
      <c r="F17" s="11"/>
      <c r="G17" s="6"/>
      <c r="H17" s="6"/>
      <c r="I17" s="7" t="str">
        <f>IF(OR(A17="",B17=""),"",IF(AND(C17="Прямоугольное",COUNT(D17:E17)=2,MIN(D17:E17)&gt;0),2*(D17+E17)/1000,IF(AND(C17="Круглое",ISNUMBER(F17),F17&gt;0),PI()*F17/1000,"")))</f>
        <v/>
      </c>
      <c r="J17" s="7" t="str">
        <f>IF(AND(ISNUMBER(I17),ISNUMBER(G17),G17&gt;0),I17*G17,"")</f>
        <v/>
      </c>
      <c r="K17" s="7" t="str">
        <f>IF(OR(A17="",B17=""),"",IF(COUNTIFS('Фасонные части'!$A$10:$A$19,A17,'Фасонные части'!$B$10:$B$19,B17,'Фасонные части'!$E$10:$E$19,"&gt;=0",'Фасонные части'!$E$10:$E$19,"&lt;&gt;")=0,"",SUMIFS('Фасонные части'!$E$10:$E$19,'Фасонные части'!$A$10:$A$19,A17,'Фасонные части'!$B$10:$B$19,B17)))</f>
        <v/>
      </c>
      <c r="L17" s="7" t="str">
        <f>IF(COUNT(J17:K17)=2,SUM(J17:K17),"")</f>
        <v/>
      </c>
      <c r="M17" s="9" t="str">
        <f>IF(ISNUMBER(L17),L17/100,"")</f>
        <v/>
      </c>
    </row>
    <row r="18" ht="42" customHeight="1" spans="1:13" x14ac:dyDescent="0.25">
      <c r="A18" s="6"/>
      <c r="B18" s="6"/>
      <c r="C18" s="6"/>
      <c r="D18" s="11"/>
      <c r="E18" s="11"/>
      <c r="F18" s="11"/>
      <c r="G18" s="6"/>
      <c r="H18" s="6"/>
      <c r="I18" s="7" t="str">
        <f>IF(OR(A18="",B18=""),"",IF(AND(C18="Прямоугольное",COUNT(D18:E18)=2,MIN(D18:E18)&gt;0),2*(D18+E18)/1000,IF(AND(C18="Круглое",ISNUMBER(F18),F18&gt;0),PI()*F18/1000,"")))</f>
        <v/>
      </c>
      <c r="J18" s="7" t="str">
        <f>IF(AND(ISNUMBER(I18),ISNUMBER(G18),G18&gt;0),I18*G18,"")</f>
        <v/>
      </c>
      <c r="K18" s="7" t="str">
        <f>IF(OR(A18="",B18=""),"",IF(COUNTIFS('Фасонные части'!$A$10:$A$19,A18,'Фасонные части'!$B$10:$B$19,B18,'Фасонные части'!$E$10:$E$19,"&gt;=0",'Фасонные части'!$E$10:$E$19,"&lt;&gt;")=0,"",SUMIFS('Фасонные части'!$E$10:$E$19,'Фасонные части'!$A$10:$A$19,A18,'Фасонные части'!$B$10:$B$19,B18)))</f>
        <v/>
      </c>
      <c r="L18" s="7" t="str">
        <f>IF(COUNT(J18:K18)=2,SUM(J18:K18),"")</f>
        <v/>
      </c>
      <c r="M18" s="9" t="str">
        <f>IF(ISNUMBER(L18),L18/100,"")</f>
        <v/>
      </c>
    </row>
    <row r="19" ht="42" customHeight="1" spans="1:13" x14ac:dyDescent="0.25">
      <c r="A19" s="6"/>
      <c r="B19" s="6"/>
      <c r="C19" s="6"/>
      <c r="D19" s="11"/>
      <c r="E19" s="11"/>
      <c r="F19" s="11"/>
      <c r="G19" s="6"/>
      <c r="H19" s="6"/>
      <c r="I19" s="7" t="str">
        <f>IF(OR(A19="",B19=""),"",IF(AND(C19="Прямоугольное",COUNT(D19:E19)=2,MIN(D19:E19)&gt;0),2*(D19+E19)/1000,IF(AND(C19="Круглое",ISNUMBER(F19),F19&gt;0),PI()*F19/1000,"")))</f>
        <v/>
      </c>
      <c r="J19" s="7" t="str">
        <f>IF(AND(ISNUMBER(I19),ISNUMBER(G19),G19&gt;0),I19*G19,"")</f>
        <v/>
      </c>
      <c r="K19" s="7" t="str">
        <f>IF(OR(A19="",B19=""),"",IF(COUNTIFS('Фасонные части'!$A$10:$A$19,A19,'Фасонные части'!$B$10:$B$19,B19,'Фасонные части'!$E$10:$E$19,"&gt;=0",'Фасонные части'!$E$10:$E$19,"&lt;&gt;")=0,"",SUMIFS('Фасонные части'!$E$10:$E$19,'Фасонные части'!$A$10:$A$19,A19,'Фасонные части'!$B$10:$B$19,B19)))</f>
        <v/>
      </c>
      <c r="L19" s="7" t="str">
        <f>IF(COUNT(J19:K19)=2,SUM(J19:K19),"")</f>
        <v/>
      </c>
      <c r="M19" s="9" t="str">
        <f>IF(ISNUMBER(L19),L19/100,"")</f>
        <v/>
      </c>
    </row>
    <row r="20" ht="28" customHeight="1" spans="1:13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ht="28" customHeight="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28" customHeight="1" spans="1:13" x14ac:dyDescent="0.25">
      <c r="A22" s="7" t="s">
        <v>19</v>
      </c>
      <c r="B22" s="7"/>
      <c r="C22" s="7"/>
      <c r="D22" s="7" t="s">
        <v>20</v>
      </c>
      <c r="E22" s="7"/>
      <c r="F22" s="7"/>
      <c r="G22" s="7"/>
      <c r="H22" s="7"/>
      <c r="I22" s="7"/>
      <c r="J22" s="7"/>
      <c r="K22" s="7"/>
      <c r="L22" s="7"/>
      <c r="M22" s="7"/>
    </row>
    <row r="23" ht="28" customHeight="1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ht="34" customHeight="1" spans="1:13" x14ac:dyDescent="0.25">
      <c r="A24" s="7" t="s">
        <v>35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ht="28" customHeight="1" spans="1:13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ht="28" customHeight="1" spans="1:13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5">
    <mergeCell ref="A2:M2"/>
    <mergeCell ref="B3:M3"/>
    <mergeCell ref="D4:M4"/>
    <mergeCell ref="A6:M6"/>
    <mergeCell ref="A24:M24"/>
  </mergeCells>
  <dataValidations count="2">
    <dataValidation type="list" allowBlank="1" showErrorMessage="1" errorTitle="Проверьте значение" error="Введите значение по проекту." sqref="C10:C19">
      <formula1>"Прямоугольное,Круглое"</formula1>
    </dataValidation>
    <dataValidation type="decimal" operator="greaterThan" allowBlank="1" showErrorMessage="1" errorTitle="Проверьте значение" error="Введите значение по проекту." sqref="D10:H19">
      <formula1>0</formula1>
    </dataValidation>
  </dataValidations>
  <pageMargins left="0.25" right="0.25" top="0.3" bottom="0.3" header="0.15" footer="0.15"/>
  <pageSetup paperSize="8" orientation="landscape" horizontalDpi="4294967295" verticalDpi="4294967295" scale="100" fitToWidth="1" fitToHeight="0"/>
  <headerFooter>
    <oddFooter>&amp;LВоздуховоды: рабочая ведомость&amp;RСтраница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2" width="14" customWidth="1"/>
    <col min="3" max="3" width="28" customWidth="1"/>
    <col min="4" max="4" width="14" customWidth="1"/>
    <col min="5" max="5" width="21" customWidth="1"/>
    <col min="6" max="6" width="56" customWidth="1"/>
  </cols>
  <sheetData>
    <row r="2" ht="27" customHeight="1" spans="1:6" x14ac:dyDescent="0.25">
      <c r="A2" s="1" t="s">
        <v>36</v>
      </c>
      <c r="B2" s="1"/>
      <c r="C2" s="1"/>
      <c r="D2" s="1"/>
      <c r="E2" s="1"/>
      <c r="F2" s="1"/>
    </row>
    <row r="3" spans="1:6" x14ac:dyDescent="0.25">
      <c r="A3" s="2" t="s">
        <v>1</v>
      </c>
      <c r="B3" s="2" t="str">
        <f>IF('ВОР'!B3="","",'ВОР'!B3)</f>
        <v>Учебное общественное здание</v>
      </c>
      <c r="C3" s="2"/>
      <c r="D3" s="2"/>
      <c r="E3" s="2"/>
      <c r="F3" s="2"/>
    </row>
    <row r="4" spans="1:6" x14ac:dyDescent="0.25">
      <c r="A4" s="2" t="s">
        <v>3</v>
      </c>
      <c r="B4" s="3">
        <f>IF('ВОР'!B4="","",'ВОР'!B4)</f>
        <v>46302.5</v>
      </c>
      <c r="C4" s="2" t="s">
        <v>4</v>
      </c>
      <c r="D4" s="2" t="str">
        <f>IF('ВОР'!D4="","",'ВОР'!D4)</f>
        <v/>
      </c>
      <c r="E4" s="2"/>
      <c r="F4" s="2"/>
    </row>
    <row r="6" ht="34" customHeight="1" spans="1:6" x14ac:dyDescent="0.25">
      <c r="A6" s="4" t="s">
        <v>5</v>
      </c>
      <c r="B6" s="4"/>
      <c r="C6" s="4"/>
      <c r="D6" s="4"/>
      <c r="E6" s="4"/>
      <c r="F6" s="4"/>
    </row>
    <row r="9" ht="45" customHeight="1" spans="1:6" x14ac:dyDescent="0.25">
      <c r="A9" s="5" t="s">
        <v>6</v>
      </c>
      <c r="B9" s="5" t="s">
        <v>7</v>
      </c>
      <c r="C9" s="5" t="s">
        <v>37</v>
      </c>
      <c r="D9" s="5" t="s">
        <v>38</v>
      </c>
      <c r="E9" s="5" t="s">
        <v>39</v>
      </c>
      <c r="F9" s="5" t="s">
        <v>40</v>
      </c>
    </row>
    <row r="10" ht="42" customHeight="1" spans="1:6" x14ac:dyDescent="0.25">
      <c r="A10" s="6" t="s">
        <v>14</v>
      </c>
      <c r="B10" s="6" t="s">
        <v>15</v>
      </c>
      <c r="C10" s="6" t="s">
        <v>41</v>
      </c>
      <c r="D10" s="6"/>
      <c r="E10" s="12">
        <v>6</v>
      </c>
      <c r="F10" s="6" t="s">
        <v>42</v>
      </c>
    </row>
    <row r="11" ht="42" customHeight="1" spans="1:6" x14ac:dyDescent="0.25">
      <c r="A11" s="6" t="s">
        <v>14</v>
      </c>
      <c r="B11" s="6" t="s">
        <v>17</v>
      </c>
      <c r="C11" s="6" t="s">
        <v>41</v>
      </c>
      <c r="D11" s="6"/>
      <c r="E11" s="12">
        <v>4</v>
      </c>
      <c r="F11" s="6" t="s">
        <v>42</v>
      </c>
    </row>
    <row r="12" ht="42" customHeight="1" spans="1:6" x14ac:dyDescent="0.25">
      <c r="A12" s="6"/>
      <c r="B12" s="6"/>
      <c r="C12" s="6"/>
      <c r="D12" s="6"/>
      <c r="E12" s="6"/>
      <c r="F12" s="6"/>
    </row>
    <row r="13" ht="42" customHeight="1" spans="1:6" x14ac:dyDescent="0.25">
      <c r="A13" s="6"/>
      <c r="B13" s="6"/>
      <c r="C13" s="6"/>
      <c r="D13" s="6"/>
      <c r="E13" s="6"/>
      <c r="F13" s="6"/>
    </row>
    <row r="14" ht="42" customHeight="1" spans="1:6" x14ac:dyDescent="0.25">
      <c r="A14" s="6"/>
      <c r="B14" s="6"/>
      <c r="C14" s="6"/>
      <c r="D14" s="6"/>
      <c r="E14" s="6"/>
      <c r="F14" s="6"/>
    </row>
    <row r="15" ht="42" customHeight="1" spans="1:6" x14ac:dyDescent="0.25">
      <c r="A15" s="6"/>
      <c r="B15" s="6"/>
      <c r="C15" s="6"/>
      <c r="D15" s="6"/>
      <c r="E15" s="6"/>
      <c r="F15" s="6"/>
    </row>
    <row r="16" ht="42" customHeight="1" spans="1:6" x14ac:dyDescent="0.25">
      <c r="A16" s="6"/>
      <c r="B16" s="6"/>
      <c r="C16" s="6"/>
      <c r="D16" s="6"/>
      <c r="E16" s="6"/>
      <c r="F16" s="6"/>
    </row>
    <row r="17" ht="42" customHeight="1" spans="1:6" x14ac:dyDescent="0.25">
      <c r="A17" s="6"/>
      <c r="B17" s="6"/>
      <c r="C17" s="6"/>
      <c r="D17" s="6"/>
      <c r="E17" s="6"/>
      <c r="F17" s="6"/>
    </row>
    <row r="18" ht="42" customHeight="1" spans="1:6" x14ac:dyDescent="0.25">
      <c r="A18" s="6"/>
      <c r="B18" s="6"/>
      <c r="C18" s="6"/>
      <c r="D18" s="6"/>
      <c r="E18" s="6"/>
      <c r="F18" s="6"/>
    </row>
    <row r="19" ht="42" customHeight="1" spans="1:6" x14ac:dyDescent="0.25">
      <c r="A19" s="6"/>
      <c r="B19" s="6"/>
      <c r="C19" s="6"/>
      <c r="D19" s="6"/>
      <c r="E19" s="6"/>
      <c r="F19" s="6"/>
    </row>
    <row r="20" ht="28" customHeight="1" spans="1:6" x14ac:dyDescent="0.25">
      <c r="A20" s="7"/>
      <c r="B20" s="7"/>
      <c r="C20" s="7"/>
      <c r="D20" s="7"/>
      <c r="E20" s="7"/>
      <c r="F20" s="7"/>
    </row>
    <row r="21" ht="28" customHeight="1" spans="1:6" x14ac:dyDescent="0.25">
      <c r="A21" s="7"/>
      <c r="B21" s="7"/>
      <c r="C21" s="7"/>
      <c r="D21" s="7"/>
      <c r="E21" s="7"/>
      <c r="F21" s="7"/>
    </row>
    <row r="22" ht="28" customHeight="1" spans="1:6" x14ac:dyDescent="0.25">
      <c r="A22" s="7" t="s">
        <v>19</v>
      </c>
      <c r="B22" s="7"/>
      <c r="C22" s="7"/>
      <c r="D22" s="7" t="s">
        <v>20</v>
      </c>
      <c r="E22" s="7"/>
      <c r="F22" s="7"/>
    </row>
    <row r="23" ht="28" customHeight="1" spans="1:6" x14ac:dyDescent="0.25">
      <c r="A23" s="7"/>
      <c r="B23" s="7"/>
      <c r="C23" s="7"/>
      <c r="D23" s="7"/>
      <c r="E23" s="7"/>
      <c r="F23" s="7"/>
    </row>
    <row r="24" ht="34" customHeight="1" spans="1:6" x14ac:dyDescent="0.25">
      <c r="A24" s="7" t="s">
        <v>43</v>
      </c>
      <c r="B24" s="7"/>
      <c r="C24" s="7"/>
      <c r="D24" s="7"/>
      <c r="E24" s="7"/>
      <c r="F24" s="7"/>
    </row>
    <row r="25" ht="28" customHeight="1" spans="1:6" x14ac:dyDescent="0.25">
      <c r="A25" s="7"/>
      <c r="B25" s="7"/>
      <c r="C25" s="7"/>
      <c r="D25" s="7"/>
      <c r="E25" s="7"/>
      <c r="F25" s="7"/>
    </row>
    <row r="26" ht="28" customHeight="1" spans="1:6" x14ac:dyDescent="0.25">
      <c r="A26" s="7"/>
      <c r="B26" s="7"/>
      <c r="C26" s="7"/>
      <c r="D26" s="7"/>
      <c r="E26" s="7"/>
      <c r="F26" s="7"/>
    </row>
  </sheetData>
  <mergeCells count="5">
    <mergeCell ref="A2:F2"/>
    <mergeCell ref="B3:F3"/>
    <mergeCell ref="D4:F4"/>
    <mergeCell ref="A6:F6"/>
    <mergeCell ref="A24:F24"/>
  </mergeCells>
  <dataValidations count="1">
    <dataValidation type="decimal" operator="greaterThanOrEqual" allowBlank="1" showErrorMessage="1" errorTitle="Проверьте значение" error="Введите значение по проекту." sqref="D10:E19">
      <formula1>0</formula1>
    </dataValidation>
  </dataValidations>
  <pageMargins left="0.25" right="0.25" top="0.3" bottom="0.3" header="0.15" footer="0.15"/>
  <pageSetup paperSize="9" orientation="landscape" horizontalDpi="4294967295" verticalDpi="4294967295" scale="100" fitToWidth="1" fitToHeight="0"/>
  <headerFooter>
    <oddFooter>&amp;LВоздуховоды: рабочая ведомость&amp;RСтраница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6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3" customWidth="1"/>
    <col min="5" max="5" width="12" customWidth="1"/>
    <col min="6" max="6" width="13" customWidth="1"/>
    <col min="7" max="7" width="20" customWidth="1"/>
    <col min="8" max="8" width="35" customWidth="1"/>
    <col min="9" max="9" width="20" customWidth="1"/>
  </cols>
  <sheetData>
    <row r="2" ht="27" customHeight="1" spans="1:9" x14ac:dyDescent="0.25">
      <c r="A2" s="1" t="s">
        <v>44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2" t="s">
        <v>1</v>
      </c>
      <c r="B3" s="2" t="str">
        <f>IF('ВОР'!B3="","",'ВОР'!B3)</f>
        <v>Учебное общественное здание</v>
      </c>
      <c r="C3" s="2"/>
      <c r="D3" s="2"/>
      <c r="E3" s="2"/>
      <c r="F3" s="2"/>
      <c r="G3" s="2"/>
      <c r="H3" s="2"/>
      <c r="I3" s="2"/>
    </row>
    <row r="4" spans="1:9" x14ac:dyDescent="0.25">
      <c r="A4" s="2" t="s">
        <v>3</v>
      </c>
      <c r="B4" s="3">
        <f>IF('ВОР'!B4="","",'ВОР'!B4)</f>
        <v>46302.5</v>
      </c>
      <c r="C4" s="2" t="s">
        <v>4</v>
      </c>
      <c r="D4" s="2" t="str">
        <f>IF('ВОР'!D4="","",'ВОР'!D4)</f>
        <v/>
      </c>
      <c r="E4" s="2"/>
      <c r="F4" s="2"/>
      <c r="G4" s="2"/>
      <c r="H4" s="2"/>
      <c r="I4" s="2"/>
    </row>
    <row r="6" ht="34" customHeight="1" spans="1:9" x14ac:dyDescent="0.25">
      <c r="A6" s="4" t="s">
        <v>5</v>
      </c>
      <c r="B6" s="4"/>
      <c r="C6" s="4"/>
      <c r="D6" s="4"/>
      <c r="E6" s="4"/>
      <c r="F6" s="4"/>
      <c r="G6" s="4"/>
      <c r="H6" s="4"/>
      <c r="I6" s="4"/>
    </row>
    <row r="9" ht="45" customHeight="1" spans="1:9" x14ac:dyDescent="0.25">
      <c r="A9" s="5" t="s">
        <v>6</v>
      </c>
      <c r="B9" s="5" t="s">
        <v>7</v>
      </c>
      <c r="C9" s="5" t="s">
        <v>45</v>
      </c>
      <c r="D9" s="5" t="s">
        <v>46</v>
      </c>
      <c r="E9" s="5" t="s">
        <v>47</v>
      </c>
      <c r="F9" s="5" t="s">
        <v>48</v>
      </c>
      <c r="G9" s="5" t="s">
        <v>12</v>
      </c>
      <c r="H9" s="5" t="s">
        <v>49</v>
      </c>
      <c r="I9" s="5" t="s">
        <v>50</v>
      </c>
    </row>
    <row r="10" ht="42" customHeight="1" spans="1:9" x14ac:dyDescent="0.25">
      <c r="A10" s="6" t="s">
        <v>14</v>
      </c>
      <c r="B10" s="6" t="s">
        <v>15</v>
      </c>
      <c r="C10" s="6" t="s">
        <v>51</v>
      </c>
      <c r="D10" s="6" t="s">
        <v>52</v>
      </c>
      <c r="E10" s="6" t="s">
        <v>53</v>
      </c>
      <c r="F10" s="12">
        <v>0.5</v>
      </c>
      <c r="G10" s="6" t="s">
        <v>54</v>
      </c>
      <c r="H10" s="6" t="s">
        <v>55</v>
      </c>
      <c r="I10" s="7" t="str">
        <f>IF(OR(A10="",B10="",C10="",D10="",F10="",G10="",H10="",AND(C10="Монтаж",E10="")),"Уточните данные",IF(ISNUMBER('Площадь'!M10),"Проверьте подбор","Уточните площадь"))</f>
        <v>Проверьте подбор</v>
      </c>
    </row>
    <row r="11" ht="42" customHeight="1" spans="1:9" x14ac:dyDescent="0.25">
      <c r="A11" s="6" t="s">
        <v>14</v>
      </c>
      <c r="B11" s="6" t="s">
        <v>17</v>
      </c>
      <c r="C11" s="6" t="s">
        <v>56</v>
      </c>
      <c r="D11" s="6" t="s">
        <v>57</v>
      </c>
      <c r="E11" s="6"/>
      <c r="F11" s="12">
        <v>0.7</v>
      </c>
      <c r="G11" s="6" t="s">
        <v>58</v>
      </c>
      <c r="H11" s="6" t="s">
        <v>55</v>
      </c>
      <c r="I11" s="7" t="str">
        <f>IF(OR(A11="",B11="",C11="",D11="",F11="",G11="",H11="",AND(C11="Монтаж",E11="")),"Уточните данные",IF(ISNUMBER('Площадь'!M11),"Проверьте подбор","Уточните площадь"))</f>
        <v>Проверьте подбор</v>
      </c>
    </row>
    <row r="12" ht="42" customHeight="1" spans="1:9" x14ac:dyDescent="0.25">
      <c r="A12" s="6"/>
      <c r="B12" s="6"/>
      <c r="C12" s="6"/>
      <c r="D12" s="6"/>
      <c r="E12" s="6"/>
      <c r="F12" s="6"/>
      <c r="G12" s="6"/>
      <c r="H12" s="6"/>
      <c r="I12" s="7" t="str">
        <f>IF(OR(A12="",B12="",C12="",D12="",F12="",G12="",H12="",AND(C12="Монтаж",E12="")),"Уточните данные",IF(ISNUMBER('Площадь'!M12),"Проверьте подбор","Уточните площадь"))</f>
        <v>Уточните данные</v>
      </c>
    </row>
    <row r="13" ht="42" customHeight="1" spans="1:9" x14ac:dyDescent="0.25">
      <c r="A13" s="6"/>
      <c r="B13" s="6"/>
      <c r="C13" s="6"/>
      <c r="D13" s="6"/>
      <c r="E13" s="6"/>
      <c r="F13" s="6"/>
      <c r="G13" s="6"/>
      <c r="H13" s="6"/>
      <c r="I13" s="7" t="str">
        <f>IF(OR(A13="",B13="",C13="",D13="",F13="",G13="",H13="",AND(C13="Монтаж",E13="")),"Уточните данные",IF(ISNUMBER('Площадь'!M13),"Проверьте подбор","Уточните площадь"))</f>
        <v>Уточните данные</v>
      </c>
    </row>
    <row r="14" ht="42" customHeight="1" spans="1:9" x14ac:dyDescent="0.25">
      <c r="A14" s="6"/>
      <c r="B14" s="6"/>
      <c r="C14" s="6"/>
      <c r="D14" s="6"/>
      <c r="E14" s="6"/>
      <c r="F14" s="6"/>
      <c r="G14" s="6"/>
      <c r="H14" s="6"/>
      <c r="I14" s="7" t="str">
        <f>IF(OR(A14="",B14="",C14="",D14="",F14="",G14="",H14="",AND(C14="Монтаж",E14="")),"Уточните данные",IF(ISNUMBER('Площадь'!M14),"Проверьте подбор","Уточните площадь"))</f>
        <v>Уточните данные</v>
      </c>
    </row>
    <row r="15" ht="42" customHeight="1" spans="1:9" x14ac:dyDescent="0.25">
      <c r="A15" s="6"/>
      <c r="B15" s="6"/>
      <c r="C15" s="6"/>
      <c r="D15" s="6"/>
      <c r="E15" s="6"/>
      <c r="F15" s="6"/>
      <c r="G15" s="6"/>
      <c r="H15" s="6"/>
      <c r="I15" s="7" t="str">
        <f>IF(OR(A15="",B15="",C15="",D15="",F15="",G15="",H15="",AND(C15="Монтаж",E15="")),"Уточните данные",IF(ISNUMBER('Площадь'!M15),"Проверьте подбор","Уточните площадь"))</f>
        <v>Уточните данные</v>
      </c>
    </row>
    <row r="16" ht="42" customHeight="1" spans="1:9" x14ac:dyDescent="0.25">
      <c r="A16" s="6"/>
      <c r="B16" s="6"/>
      <c r="C16" s="6"/>
      <c r="D16" s="6"/>
      <c r="E16" s="6"/>
      <c r="F16" s="6"/>
      <c r="G16" s="6"/>
      <c r="H16" s="6"/>
      <c r="I16" s="7" t="str">
        <f>IF(OR(A16="",B16="",C16="",D16="",F16="",G16="",H16="",AND(C16="Монтаж",E16="")),"Уточните данные",IF(ISNUMBER('Площадь'!M16),"Проверьте подбор","Уточните площадь"))</f>
        <v>Уточните данные</v>
      </c>
    </row>
    <row r="17" ht="42" customHeight="1" spans="1:9" x14ac:dyDescent="0.25">
      <c r="A17" s="6"/>
      <c r="B17" s="6"/>
      <c r="C17" s="6"/>
      <c r="D17" s="6"/>
      <c r="E17" s="6"/>
      <c r="F17" s="6"/>
      <c r="G17" s="6"/>
      <c r="H17" s="6"/>
      <c r="I17" s="7" t="str">
        <f>IF(OR(A17="",B17="",C17="",D17="",F17="",G17="",H17="",AND(C17="Монтаж",E17="")),"Уточните данные",IF(ISNUMBER('Площадь'!M17),"Проверьте подбор","Уточните площадь"))</f>
        <v>Уточните данные</v>
      </c>
    </row>
    <row r="18" ht="42" customHeight="1" spans="1:9" x14ac:dyDescent="0.25">
      <c r="A18" s="6"/>
      <c r="B18" s="6"/>
      <c r="C18" s="6"/>
      <c r="D18" s="6"/>
      <c r="E18" s="6"/>
      <c r="F18" s="6"/>
      <c r="G18" s="6"/>
      <c r="H18" s="6"/>
      <c r="I18" s="7" t="str">
        <f>IF(OR(A18="",B18="",C18="",D18="",F18="",G18="",H18="",AND(C18="Монтаж",E18="")),"Уточните данные",IF(ISNUMBER('Площадь'!M18),"Проверьте подбор","Уточните площадь"))</f>
        <v>Уточните данные</v>
      </c>
    </row>
    <row r="19" ht="42" customHeight="1" spans="1:9" x14ac:dyDescent="0.25">
      <c r="A19" s="6"/>
      <c r="B19" s="6"/>
      <c r="C19" s="6"/>
      <c r="D19" s="6"/>
      <c r="E19" s="6"/>
      <c r="F19" s="6"/>
      <c r="G19" s="6"/>
      <c r="H19" s="6"/>
      <c r="I19" s="7" t="str">
        <f>IF(OR(A19="",B19="",C19="",D19="",F19="",G19="",H19="",AND(C19="Монтаж",E19="")),"Уточните данные",IF(ISNUMBER('Площадь'!M19),"Проверьте подбор","Уточните площадь"))</f>
        <v>Уточните данные</v>
      </c>
    </row>
    <row r="20" ht="28" customHeight="1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ht="28" customHeight="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ht="28" customHeight="1" spans="1:9" x14ac:dyDescent="0.25">
      <c r="A22" s="7" t="s">
        <v>19</v>
      </c>
      <c r="B22" s="7"/>
      <c r="C22" s="7"/>
      <c r="D22" s="7" t="s">
        <v>20</v>
      </c>
      <c r="E22" s="7"/>
      <c r="F22" s="7"/>
      <c r="G22" s="7"/>
      <c r="H22" s="7"/>
      <c r="I22" s="7"/>
    </row>
    <row r="23" ht="28" customHeight="1" spans="1:9" x14ac:dyDescent="0.25">
      <c r="A23" s="7"/>
      <c r="B23" s="7"/>
      <c r="C23" s="7"/>
      <c r="D23" s="7"/>
      <c r="E23" s="7"/>
      <c r="F23" s="7"/>
      <c r="G23" s="7"/>
      <c r="H23" s="7"/>
      <c r="I23" s="7"/>
    </row>
    <row r="24" ht="34" customHeight="1" spans="1:9" x14ac:dyDescent="0.25">
      <c r="A24" s="7" t="s">
        <v>59</v>
      </c>
      <c r="B24" s="7"/>
      <c r="C24" s="7"/>
      <c r="D24" s="7"/>
      <c r="E24" s="7"/>
      <c r="F24" s="7"/>
      <c r="G24" s="7"/>
      <c r="H24" s="7"/>
      <c r="I24" s="7"/>
    </row>
    <row r="25" ht="28" customHeight="1" spans="1:9" x14ac:dyDescent="0.25">
      <c r="A25" s="7"/>
      <c r="B25" s="7"/>
      <c r="C25" s="7"/>
      <c r="D25" s="7"/>
      <c r="E25" s="7"/>
      <c r="F25" s="7"/>
      <c r="G25" s="7"/>
      <c r="H25" s="7"/>
      <c r="I25" s="7"/>
    </row>
    <row r="26" ht="28" customHeight="1" spans="1:9" x14ac:dyDescent="0.25">
      <c r="A26" s="7"/>
      <c r="B26" s="7"/>
      <c r="C26" s="7"/>
      <c r="D26" s="7"/>
      <c r="E26" s="7"/>
      <c r="F26" s="7"/>
      <c r="G26" s="7"/>
      <c r="H26" s="7"/>
      <c r="I26" s="7"/>
    </row>
  </sheetData>
  <mergeCells count="5">
    <mergeCell ref="A2:I2"/>
    <mergeCell ref="B3:I3"/>
    <mergeCell ref="D4:I4"/>
    <mergeCell ref="A6:I6"/>
    <mergeCell ref="A24:I24"/>
  </mergeCells>
  <dataValidations count="3">
    <dataValidation type="list" allowBlank="1" showErrorMessage="1" errorTitle="Проверьте значение" error="Введите значение по проекту." sqref="C10:C19">
      <formula1>"Монтаж,Разборка"</formula1>
    </dataValidation>
    <dataValidation type="list" allowBlank="1" showErrorMessage="1" errorTitle="Проверьте значение" error="Введите значение по проекту." sqref="E10:E19">
      <formula1>"Н,П"</formula1>
    </dataValidation>
    <dataValidation type="decimal" operator="greaterThan" allowBlank="1" showErrorMessage="1" errorTitle="Проверьте значение" error="Введите значение по проекту." sqref="F10:F19">
      <formula1>0</formula1>
    </dataValidation>
  </dataValidations>
  <pageMargins left="0.25" right="0.25" top="0.3" bottom="0.3" header="0.15" footer="0.15"/>
  <pageSetup paperSize="9" orientation="landscape" horizontalDpi="4294967295" verticalDpi="4294967295" scale="100" fitToWidth="1" fitToHeight="0"/>
  <headerFooter>
    <oddFooter>&amp;LВоздуховоды: рабочая ведомость&amp;RСтраница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2" width="14" customWidth="1"/>
    <col min="3" max="3" width="25" customWidth="1"/>
    <col min="4" max="5" width="15" customWidth="1"/>
    <col min="6" max="6" width="18" customWidth="1"/>
    <col min="7" max="7" width="24" customWidth="1"/>
    <col min="8" max="8" width="40" customWidth="1"/>
  </cols>
  <sheetData>
    <row r="2" ht="27" customHeight="1" spans="1:8" x14ac:dyDescent="0.25">
      <c r="A2" s="1" t="s">
        <v>60</v>
      </c>
      <c r="B2" s="1"/>
      <c r="C2" s="1"/>
      <c r="D2" s="1"/>
      <c r="E2" s="1"/>
      <c r="F2" s="1"/>
      <c r="G2" s="1"/>
      <c r="H2" s="1"/>
    </row>
    <row r="3" spans="1:8" x14ac:dyDescent="0.25">
      <c r="A3" s="2" t="s">
        <v>1</v>
      </c>
      <c r="B3" s="2" t="str">
        <f>IF('ВОР'!B3="","",'ВОР'!B3)</f>
        <v>Учебное общественное здание</v>
      </c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3">
        <f>IF('ВОР'!B4="","",'ВОР'!B4)</f>
        <v>46302.5</v>
      </c>
      <c r="C4" s="2" t="s">
        <v>4</v>
      </c>
      <c r="D4" s="2" t="str">
        <f>IF('ВОР'!D4="","",'ВОР'!D4)</f>
        <v/>
      </c>
      <c r="E4" s="2"/>
      <c r="F4" s="2"/>
      <c r="G4" s="2"/>
      <c r="H4" s="2"/>
    </row>
    <row r="6" ht="34" customHeight="1" spans="1:8" x14ac:dyDescent="0.25">
      <c r="A6" s="4" t="s">
        <v>5</v>
      </c>
      <c r="B6" s="4"/>
      <c r="C6" s="4"/>
      <c r="D6" s="4"/>
      <c r="E6" s="4"/>
      <c r="F6" s="4"/>
      <c r="G6" s="4"/>
      <c r="H6" s="4"/>
    </row>
    <row r="9" ht="45" customHeight="1" spans="1:8" x14ac:dyDescent="0.25">
      <c r="A9" s="5" t="s">
        <v>6</v>
      </c>
      <c r="B9" s="5" t="s">
        <v>7</v>
      </c>
      <c r="C9" s="5" t="s">
        <v>61</v>
      </c>
      <c r="D9" s="5" t="s">
        <v>62</v>
      </c>
      <c r="E9" s="5" t="s">
        <v>11</v>
      </c>
      <c r="F9" s="5" t="s">
        <v>63</v>
      </c>
      <c r="G9" s="5" t="s">
        <v>64</v>
      </c>
      <c r="H9" s="5" t="s">
        <v>65</v>
      </c>
    </row>
    <row r="10" ht="42" customHeight="1" spans="1:8" x14ac:dyDescent="0.25">
      <c r="A10" s="6" t="s">
        <v>14</v>
      </c>
      <c r="B10" s="6" t="s">
        <v>15</v>
      </c>
      <c r="C10" s="6" t="s">
        <v>66</v>
      </c>
      <c r="D10" s="12">
        <v>141</v>
      </c>
      <c r="E10" s="7">
        <f>IF(ISNUMBER('ВОР'!F10),'ВОР'!F10,"")</f>
        <v>0.26</v>
      </c>
      <c r="F10" s="7">
        <f>IF(COUNT(D10:E10)=2,D10*E10,"")</f>
        <v>36.660000000000004</v>
      </c>
      <c r="G10" s="6" t="s">
        <v>67</v>
      </c>
      <c r="H10" s="6" t="s">
        <v>68</v>
      </c>
    </row>
    <row r="11" ht="42" customHeight="1" spans="1:8" x14ac:dyDescent="0.25">
      <c r="A11" s="6" t="s">
        <v>14</v>
      </c>
      <c r="B11" s="6" t="s">
        <v>17</v>
      </c>
      <c r="C11" s="6" t="s">
        <v>66</v>
      </c>
      <c r="D11" s="12">
        <v>29</v>
      </c>
      <c r="E11" s="7">
        <f>IF(ISNUMBER('ВОР'!F11),'ВОР'!F11,"")</f>
        <v>0.22</v>
      </c>
      <c r="F11" s="7">
        <f>IF(COUNT(D11:E11)=2,D11*E11,"")</f>
        <v>6.38</v>
      </c>
      <c r="G11" s="6" t="s">
        <v>67</v>
      </c>
      <c r="H11" s="6" t="s">
        <v>69</v>
      </c>
    </row>
    <row r="12" ht="42" customHeight="1" spans="1:8" x14ac:dyDescent="0.25">
      <c r="A12" s="6" t="s">
        <v>14</v>
      </c>
      <c r="B12" s="6" t="s">
        <v>15</v>
      </c>
      <c r="C12" s="6" t="s">
        <v>70</v>
      </c>
      <c r="D12" s="12">
        <v>0.38</v>
      </c>
      <c r="E12" s="7">
        <f>IF(ISNUMBER('ВОР'!F10),'ВОР'!F10,"")</f>
        <v>0.26</v>
      </c>
      <c r="F12" s="9">
        <f>IF(COUNT(D12:E12)=2,D12*E12,"")</f>
        <v>0.0988</v>
      </c>
      <c r="G12" s="6" t="s">
        <v>71</v>
      </c>
      <c r="H12" s="6" t="s">
        <v>68</v>
      </c>
    </row>
    <row r="13" ht="42" customHeight="1" spans="1:8" x14ac:dyDescent="0.25">
      <c r="A13" s="7"/>
      <c r="B13" s="7"/>
      <c r="C13" s="7"/>
      <c r="D13" s="7"/>
      <c r="E13" s="7"/>
      <c r="F13" s="7"/>
      <c r="G13" s="7"/>
      <c r="H13" s="7"/>
    </row>
    <row r="14" ht="42" customHeight="1" spans="1:8" x14ac:dyDescent="0.25">
      <c r="A14" s="7"/>
      <c r="B14" s="7"/>
      <c r="C14" s="7"/>
      <c r="D14" s="7"/>
      <c r="E14" s="7"/>
      <c r="F14" s="7"/>
      <c r="G14" s="7"/>
      <c r="H14" s="7"/>
    </row>
    <row r="15" ht="42" customHeight="1" spans="1:8" x14ac:dyDescent="0.25">
      <c r="A15" s="7" t="s">
        <v>72</v>
      </c>
      <c r="B15" s="7"/>
      <c r="C15" s="7"/>
      <c r="D15" s="7"/>
      <c r="E15" s="7"/>
      <c r="F15" s="7"/>
      <c r="G15" s="7"/>
      <c r="H15" s="7"/>
    </row>
    <row r="16" ht="45" customHeight="1" spans="1:8" x14ac:dyDescent="0.25">
      <c r="A16" s="13" t="s">
        <v>6</v>
      </c>
      <c r="B16" s="13" t="s">
        <v>7</v>
      </c>
      <c r="C16" s="13" t="s">
        <v>73</v>
      </c>
      <c r="D16" s="13" t="s">
        <v>74</v>
      </c>
      <c r="E16" s="13" t="s">
        <v>11</v>
      </c>
      <c r="F16" s="13" t="s">
        <v>75</v>
      </c>
      <c r="G16" s="13" t="s">
        <v>76</v>
      </c>
      <c r="H16" s="13" t="s">
        <v>77</v>
      </c>
    </row>
    <row r="17" ht="42" customHeight="1" spans="1:8" x14ac:dyDescent="0.25">
      <c r="A17" s="6" t="s">
        <v>14</v>
      </c>
      <c r="B17" s="6" t="s">
        <v>15</v>
      </c>
      <c r="C17" s="6" t="s">
        <v>54</v>
      </c>
      <c r="D17" s="14">
        <v>1760.83</v>
      </c>
      <c r="E17" s="7">
        <f>IF(ISNUMBER('ВОР'!F10),'ВОР'!F10,"")</f>
        <v>0.26</v>
      </c>
      <c r="F17" s="15">
        <f>IF(COUNT(D17:E17)=2,ROUND(D17*E17,2),"")</f>
        <v>457.82</v>
      </c>
      <c r="G17" s="7" t="s">
        <v>78</v>
      </c>
      <c r="H17" s="7" t="s">
        <v>79</v>
      </c>
    </row>
    <row r="18" ht="42" customHeight="1" spans="1:8" x14ac:dyDescent="0.25">
      <c r="A18" s="6" t="s">
        <v>14</v>
      </c>
      <c r="B18" s="6" t="s">
        <v>17</v>
      </c>
      <c r="C18" s="6" t="s">
        <v>80</v>
      </c>
      <c r="D18" s="14">
        <v>270.82</v>
      </c>
      <c r="E18" s="7">
        <f>IF(ISNUMBER('ВОР'!F11),'ВОР'!F11,"")</f>
        <v>0.22</v>
      </c>
      <c r="F18" s="15">
        <f>IF(COUNT(D18:E18)=2,ROUND(D18*E18,2),"")</f>
        <v>59.58</v>
      </c>
      <c r="G18" s="7" t="s">
        <v>78</v>
      </c>
      <c r="H18" s="7" t="s">
        <v>81</v>
      </c>
    </row>
    <row r="19" ht="42" customHeight="1" spans="1:8" x14ac:dyDescent="0.25">
      <c r="A19" s="7"/>
      <c r="B19" s="7"/>
      <c r="C19" s="7" t="s">
        <v>82</v>
      </c>
      <c r="D19" s="7"/>
      <c r="E19" s="7"/>
      <c r="F19" s="15">
        <f>IF(COUNT(F17:F18)=2,SUM(F17:F18),"")</f>
        <v>517.4</v>
      </c>
      <c r="G19" s="7"/>
      <c r="H19" s="7"/>
    </row>
    <row r="20" ht="28" customHeight="1" spans="1:8" x14ac:dyDescent="0.25">
      <c r="A20" s="7"/>
      <c r="B20" s="7"/>
      <c r="C20" s="7"/>
      <c r="D20" s="7"/>
      <c r="E20" s="7"/>
      <c r="F20" s="7"/>
      <c r="G20" s="7"/>
      <c r="H20" s="7"/>
    </row>
    <row r="21" ht="28" customHeight="1" spans="1:8" x14ac:dyDescent="0.25">
      <c r="A21" s="7"/>
      <c r="B21" s="7"/>
      <c r="C21" s="7"/>
      <c r="D21" s="7"/>
      <c r="E21" s="7"/>
      <c r="F21" s="7"/>
      <c r="G21" s="7"/>
      <c r="H21" s="7"/>
    </row>
    <row r="22" ht="28" customHeight="1" spans="1:8" x14ac:dyDescent="0.25">
      <c r="A22" s="7" t="s">
        <v>19</v>
      </c>
      <c r="B22" s="7"/>
      <c r="C22" s="7"/>
      <c r="D22" s="7" t="s">
        <v>20</v>
      </c>
      <c r="E22" s="7"/>
      <c r="F22" s="7"/>
      <c r="G22" s="7"/>
      <c r="H22" s="7"/>
    </row>
    <row r="23" ht="28" customHeight="1" spans="1:8" x14ac:dyDescent="0.25">
      <c r="A23" s="7"/>
      <c r="B23" s="7"/>
      <c r="C23" s="7"/>
      <c r="D23" s="7"/>
      <c r="E23" s="7"/>
      <c r="F23" s="7"/>
      <c r="G23" s="7"/>
      <c r="H23" s="7"/>
    </row>
    <row r="24" ht="34" customHeight="1" spans="1:8" x14ac:dyDescent="0.25">
      <c r="A24" s="7" t="s">
        <v>83</v>
      </c>
      <c r="B24" s="7"/>
      <c r="C24" s="7"/>
      <c r="D24" s="7"/>
      <c r="E24" s="7"/>
      <c r="F24" s="7"/>
      <c r="G24" s="7"/>
      <c r="H24" s="7"/>
    </row>
    <row r="25" ht="28" customHeight="1" spans="1:8" x14ac:dyDescent="0.25">
      <c r="A25" s="7"/>
      <c r="B25" s="7"/>
      <c r="C25" s="7"/>
      <c r="D25" s="7"/>
      <c r="E25" s="7"/>
      <c r="F25" s="7"/>
      <c r="G25" s="7"/>
      <c r="H25" s="7"/>
    </row>
    <row r="26" ht="34" customHeight="1" spans="1:8" x14ac:dyDescent="0.25">
      <c r="A26" s="7" t="s">
        <v>84</v>
      </c>
      <c r="B26" s="7"/>
      <c r="C26" s="7"/>
      <c r="D26" s="7"/>
      <c r="E26" s="7"/>
      <c r="F26" s="7"/>
      <c r="G26" s="7"/>
      <c r="H26" s="7"/>
    </row>
  </sheetData>
  <mergeCells count="7">
    <mergeCell ref="A2:H2"/>
    <mergeCell ref="B3:H3"/>
    <mergeCell ref="D4:H4"/>
    <mergeCell ref="A6:H6"/>
    <mergeCell ref="A15:H15"/>
    <mergeCell ref="A24:H24"/>
    <mergeCell ref="A26:H26"/>
  </mergeCells>
  <pageMargins left="0.25" right="0.25" top="0.3" bottom="0.3" header="0.15" footer="0.15"/>
  <pageSetup paperSize="9" orientation="landscape" horizontalDpi="4294967295" verticalDpi="4294967295" scale="100" fitToWidth="1" fitToHeight="0"/>
  <headerFooter>
    <oddFooter>&amp;LВоздуховоды: рабочая ведомость&amp;RСтраница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Площадь</vt:lpstr>
      <vt:lpstr>Фасонные части</vt:lpstr>
      <vt:lpstr>Выбор нормы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2026-10-07T05:42:43Z</dcterms:created>
  <dcterms:modified xsi:type="dcterms:W3CDTF">2026-10-07T05:42:43Z</dcterms:modified>
</cp:coreProperties>
</file>