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ГЭСН" state="visible" r:id="rId5"/>
    <sheet sheetId="3" name="Ресурсы примера" state="visible" r:id="rId6"/>
    <sheet sheetId="4" name="Источники" state="visible" r:id="rId7"/>
  </sheets>
  <definedNames>
    <definedName name="_xlnm.Print_Area" localSheetId="0">'ВОР'!$A1:$N24</definedName>
    <definedName name="_xlnm.Print_Titles" localSheetId="0">'ВОР'!$1:$8</definedName>
    <definedName name="_xlnm.Print_Area" localSheetId="1">'Выбор ГЭСН'!$A1:$J36</definedName>
    <definedName name="_xlnm.Print_Titles" localSheetId="1">'Выбор ГЭСН'!$1:$8</definedName>
    <definedName name="_xlnm.Print_Area" localSheetId="2">'Ресурсы примера'!$A1:$H35</definedName>
    <definedName name="_xlnm.Print_Titles" localSheetId="2">'Ресурсы примера'!$1:$8</definedName>
    <definedName name="_xlnm.Print_Area" localSheetId="3">'Источники'!$A1:$D12</definedName>
    <definedName name="_xlnm.Print_Titles" localSheetId="3">'Источники'!$1:$8</definedName>
  </definedNames>
  <calcPr calcId="171027" fullCalcOnLoad="1"/>
</workbook>
</file>

<file path=xl/sharedStrings.xml><?xml version="1.0" encoding="utf-8"?>
<sst xmlns="http://schemas.openxmlformats.org/spreadsheetml/2006/main" count="335" uniqueCount="155">
  <si>
    <t>Монтаж радиаторов: выбор расценки и объёмы</t>
  </si>
  <si>
    <t>Жёлтые поля доступны для ввода. Характеристики относятся к одному прибору; количество считают в целых штуках. Выбранные нормы и комплектацию проверяет сметчик.</t>
  </si>
  <si>
    <t>Объект</t>
  </si>
  <si>
    <t/>
  </si>
  <si>
    <t>Основание ВОР</t>
  </si>
  <si>
    <t>База</t>
  </si>
  <si>
    <t>ФСНБ-2022; укажите принятую редакцию</t>
  </si>
  <si>
    <t>Дата проверки</t>
  </si>
  <si>
    <t>Составил</t>
  </si>
  <si>
    <t>Проверил</t>
  </si>
  <si>
    <t>№</t>
  </si>
  <si>
    <t>Марка прибора</t>
  </si>
  <si>
    <t>Тип радиатора</t>
  </si>
  <si>
    <t>Крепление</t>
  </si>
  <si>
    <t>Секции</t>
  </si>
  <si>
    <t>Рядность</t>
  </si>
  <si>
    <t>Длина, мм</t>
  </si>
  <si>
    <t>Количество, шт</t>
  </si>
  <si>
    <t>Источник характеристики</t>
  </si>
  <si>
    <t>Состав комплекта</t>
  </si>
  <si>
    <t>Шифр ГЭСН</t>
  </si>
  <si>
    <t>Измеритель</t>
  </si>
  <si>
    <t>Объём позиции</t>
  </si>
  <si>
    <t>Проверка строки</t>
  </si>
  <si>
    <t>Всего приборов</t>
  </si>
  <si>
    <t>Сумма объёмов</t>
  </si>
  <si>
    <t>Одна строка ВОР содержит приборы с одинаковыми признаками выбора. При выходе за диапазоны, другом типе прибора или неполных характеристиках требуется проверка сметчиком. Сумма объёмов разных норм не служит основанием для объединения позиций.</t>
  </si>
  <si>
    <t>28 вариантов установки радиаторов</t>
  </si>
  <si>
    <t>ГЭСН ФСНБ-2022. Нижняя граница «свыше» исключается, верхняя «до» включается. Пустой признак не участвует в выборе. Все параметры сверяют с применяемой редакцией сборника 18.</t>
  </si>
  <si>
    <t>Шифр</t>
  </si>
  <si>
    <t>Полное наименование нормы</t>
  </si>
  <si>
    <t>Тип</t>
  </si>
  <si>
    <t>Секции: свыше</t>
  </si>
  <si>
    <t>Секции: до</t>
  </si>
  <si>
    <t>Длина: свыше, мм</t>
  </si>
  <si>
    <t>Длина: до, мм</t>
  </si>
  <si>
    <t>18-03-006-01</t>
  </si>
  <si>
    <t>Установка радиаторов алюминиевых и биметаллических с креплением к стене с числом секций: до 4</t>
  </si>
  <si>
    <t>Алюминий/биметалл</t>
  </si>
  <si>
    <t>Стена</t>
  </si>
  <si>
    <t>100 шт</t>
  </si>
  <si>
    <t>18-03-006-02</t>
  </si>
  <si>
    <t>Установка радиаторов алюминиевых и биметаллических с креплением к стене с числом секций: свыше 4 до 10</t>
  </si>
  <si>
    <t>18-03-006-03</t>
  </si>
  <si>
    <t>Установка радиаторов алюминиевых и биметаллических с креплением к стене с числом секций: свыше 10 до 16</t>
  </si>
  <si>
    <t>18-03-006-04</t>
  </si>
  <si>
    <t>Установка радиаторов алюминиевых и биметаллических с креплением к полу с числом секций: до 4</t>
  </si>
  <si>
    <t>Пол</t>
  </si>
  <si>
    <t>18-03-006-05</t>
  </si>
  <si>
    <t>Установка радиаторов алюминиевых и биметаллических с креплением к полу с числом секций: свыше 4 до 10</t>
  </si>
  <si>
    <t>18-03-006-06</t>
  </si>
  <si>
    <t>Установка радиаторов алюминиевых и биметаллических с креплением к полу с числом секций: свыше 10 до 16</t>
  </si>
  <si>
    <t>18-03-007-01</t>
  </si>
  <si>
    <t>Установка радиаторов чугунных с числом секций: до 2</t>
  </si>
  <si>
    <t>Чугун</t>
  </si>
  <si>
    <t>18-03-007-02</t>
  </si>
  <si>
    <t>Установка радиаторов чугунных с числом секций: свыше 2 до 4</t>
  </si>
  <si>
    <t>18-03-007-03</t>
  </si>
  <si>
    <t>Установка радиаторов чугунных с числом секций: свыше 4 до 7</t>
  </si>
  <si>
    <t>18-03-007-04</t>
  </si>
  <si>
    <t>Установка радиаторов чугунных с числом секций: свыше 7 до 10</t>
  </si>
  <si>
    <t>18-03-007-05</t>
  </si>
  <si>
    <t>Установка радиаторов чугунных с числом секций: свыше 10 до 13</t>
  </si>
  <si>
    <t>18-03-007-06</t>
  </si>
  <si>
    <t>Установка радиаторов чугунных с числом секций: свыше 13 до 16</t>
  </si>
  <si>
    <t>18-03-008-01</t>
  </si>
  <si>
    <t>Установка радиаторов стальных панельных однорядных с креплением к стене длиной: до 1600 мм</t>
  </si>
  <si>
    <t>Стальная панель</t>
  </si>
  <si>
    <t>18-03-008-02</t>
  </si>
  <si>
    <t>Установка радиаторов стальных панельных однорядных с креплением к стене длиной: свыше 1600 до 2000 мм</t>
  </si>
  <si>
    <t>18-03-008-03</t>
  </si>
  <si>
    <t>Установка радиаторов стальных панельных двухрядных с креплением к стене длиной: до 1000 мм</t>
  </si>
  <si>
    <t>18-03-008-04</t>
  </si>
  <si>
    <t>Установка радиаторов стальных панельных двухрядных с креплением к стене длиной: свыше 1000 до 1600 мм</t>
  </si>
  <si>
    <t>18-03-008-05</t>
  </si>
  <si>
    <t>Установка радиаторов стальных панельных двухрядных с креплением к стене длиной: свыше 1600 до 2000 мм</t>
  </si>
  <si>
    <t>18-03-008-06</t>
  </si>
  <si>
    <t>Установка радиаторов стальных панельных трехрядных с креплением к стене длиной: до 1000 мм</t>
  </si>
  <si>
    <t>18-03-008-07</t>
  </si>
  <si>
    <t>Установка радиаторов стальных панельных трехрядных с креплением к стене длиной: свыше 1000 до 1600 мм</t>
  </si>
  <si>
    <t>18-03-008-08</t>
  </si>
  <si>
    <t>Установка радиаторов стальных панельных трехрядных с креплением к стене длиной: свыше 1600 до 2000 мм</t>
  </si>
  <si>
    <t>18-03-008-09</t>
  </si>
  <si>
    <t>Установка радиаторов стальных панельных однорядных с креплением к полу длиной: до 1600 мм</t>
  </si>
  <si>
    <t>18-03-008-10</t>
  </si>
  <si>
    <t>Установка радиаторов стальных панельных однорядных с креплением к полу длиной: свыше 1600 до 2000 мм</t>
  </si>
  <si>
    <t>18-03-008-11</t>
  </si>
  <si>
    <t>Установка радиаторов стальных панельных двухрядных с креплением к полу длиной: до 1000 мм</t>
  </si>
  <si>
    <t>18-03-008-12</t>
  </si>
  <si>
    <t>Установка радиаторов стальных панельных двухрядных с креплением к полу длиной: свыше 1000 до 1600 мм</t>
  </si>
  <si>
    <t>18-03-008-13</t>
  </si>
  <si>
    <t>Установка радиаторов стальных панельных двухрядных с креплением к полу длиной: свыше 1600 до 2000 мм</t>
  </si>
  <si>
    <t>18-03-008-14</t>
  </si>
  <si>
    <t>Установка радиаторов стальных панельных трехрядных с креплением к полу длиной: до 1000 мм</t>
  </si>
  <si>
    <t>18-03-008-15</t>
  </si>
  <si>
    <t>Установка радиаторов стальных панельных трехрядных с креплением к полу длиной: свыше 1000 до 1600 мм</t>
  </si>
  <si>
    <t>18-03-008-16</t>
  </si>
  <si>
    <t>Установка радиаторов стальных панельных трехрядных с креплением к полу длиной: свыше 1600 до 2000 мм</t>
  </si>
  <si>
    <t>Ресурсы трёх групп учебного примера</t>
  </si>
  <si>
    <t>Расход на 100 шт умножается на объём позиции. При изменении шифра исходной группы ресурсы требуется пересмотреть. Время машин не является продолжительностью монтажа. Рублёвый итог не рассчитывается.</t>
  </si>
  <si>
    <t>Шифр примера</t>
  </si>
  <si>
    <t>Выбранный шифр</t>
  </si>
  <si>
    <t>Код ресурса</t>
  </si>
  <si>
    <t>Ресурс</t>
  </si>
  <si>
    <t>Единица ресурса</t>
  </si>
  <si>
    <t>Расход на 100 шт</t>
  </si>
  <si>
    <t>Расход по строке</t>
  </si>
  <si>
    <t>01.7.03.04-0001</t>
  </si>
  <si>
    <t>Электроэнергия</t>
  </si>
  <si>
    <t>кВт-ч</t>
  </si>
  <si>
    <t>01.7.17.09-1013</t>
  </si>
  <si>
    <t>Бур с наконечником из твердого сплава, с хвостовиком специального типа для ударного сверления отверстий в твердых материалах, общая длина 160 мм, диаметр 10 мм</t>
  </si>
  <si>
    <t>шт</t>
  </si>
  <si>
    <t>1-100-32</t>
  </si>
  <si>
    <t>Средний разряд работы 3,2</t>
  </si>
  <si>
    <t>чел.-ч</t>
  </si>
  <si>
    <t>91.05.05-015</t>
  </si>
  <si>
    <t>Краны на автомобильном ходу, грузоподъемность 16 т</t>
  </si>
  <si>
    <t>маш.-ч</t>
  </si>
  <si>
    <t>91.06.06-048</t>
  </si>
  <si>
    <t>Подъемники одномачтовые, грузоподъемность до 500 кг, высота подъема 45 м</t>
  </si>
  <si>
    <t>91.14.02-001</t>
  </si>
  <si>
    <t>Автомобили бортовые, грузоподъемность до 5 т</t>
  </si>
  <si>
    <t>01.7.15.07-0008</t>
  </si>
  <si>
    <t>Дюбели пластмассовые с шурупами, диаметр 8 мм, длина 40 мм, диаметр шурупа 5 мм, длина шурупа 40 мм</t>
  </si>
  <si>
    <t>01.7.17.09-1090</t>
  </si>
  <si>
    <t>Сверло спиральное с цилиндрическим хвостовиком, оснащенное пластинами из твердого сплава карбида вольфрама, диаметр 8 мм, длина 120 мм</t>
  </si>
  <si>
    <t>1-100-31</t>
  </si>
  <si>
    <t>Средний разряд работы 3,1</t>
  </si>
  <si>
    <t>01.7.15.07-0009</t>
  </si>
  <si>
    <t>Дюбели пластмассовые с шурупами, диаметр 8 мм, длина 60 мм, диаметр шурупа 5 мм, длина шурупа 60 мм</t>
  </si>
  <si>
    <t>Труд рабочих, всего</t>
  </si>
  <si>
    <t>Время машин, всего</t>
  </si>
  <si>
    <t>Материалы по проекту и комплект поставки</t>
  </si>
  <si>
    <t>Секционные радиаторы; настенные анкерные кронштейны; монтажные комплекты</t>
  </si>
  <si>
    <t>Уточнить по проекту</t>
  </si>
  <si>
    <t>Секционные радиаторы; напольные кронштейны; монтажные комплекты</t>
  </si>
  <si>
    <t>Стальные панели; настенные кронштейны</t>
  </si>
  <si>
    <t>Конкретные дюбели сверяют с комплектом поставки; количества проектных групп определяют по полной норме и спецификации.</t>
  </si>
  <si>
    <t>Нормативные источники и исходные данные</t>
  </si>
  <si>
    <t>Файл служит для выбора нормы и пересчёта объёмов. Применяемую редакцию, ресурсы по проекту и комплектацию проверяет сметчик. Бланк не является установленной формой сметной документации.</t>
  </si>
  <si>
    <t>Документ</t>
  </si>
  <si>
    <t>Что подтверждает</t>
  </si>
  <si>
    <t>Адрес</t>
  </si>
  <si>
    <t>Приказ Минстроя от 26.08.2022 № 703/пр</t>
  </si>
  <si>
    <t>Изменения в приказ об утверждении сметных нормативов</t>
  </si>
  <si>
    <t>https://minstroyrf.gov.ru/docs/226787/</t>
  </si>
  <si>
    <t>Обзор ФСНБ-2022 Главгосэкспертизы</t>
  </si>
  <si>
    <t>Введение таблиц установки алюминиевых, биметаллических, чугунных и стальных панельных радиаторов</t>
  </si>
  <si>
    <t>https://gge.ru/upload/iblock/0ae/8zndrcr5ilkjcvpi5usug6w0sdvb5rur/2_2-R.A.-Karpov-_Osobennosti-perekhoda-na-RIM.-Obzor-FSNB_2022_.pdf</t>
  </si>
  <si>
    <t>ГЭСН ФСНБ-2022, сборник 18</t>
  </si>
  <si>
    <t>28 вариантов, измеритель 100 шт, состав работ и ресурсные расходы</t>
  </si>
  <si>
    <t>/spravochnik/gesn-2022/18-03-006/; /spravochnik/gesn-2022/18-03-007/; /spravochnik/gesn-2022/18-03-008/</t>
  </si>
  <si>
    <t>Учебная ВОР</t>
  </si>
  <si>
    <t>20 настенных биметаллических, 6 напольных алюминиевых и 8 настенных стальных панельных приборов; числа условные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</si>
</sst>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#"/>
    <numFmt numFmtId="166" formatCode="0.######"/>
  </numFmts>
  <fonts count="4" x14ac:knownFonts="1">
    <font>
      <color theme="1"/>
      <family val="2"/>
      <scheme val="minor"/>
      <sz val="11"/>
      <name val="Calibri"/>
    </font>
    <font>
      <b/>
      <color rgb="49372C"/>
      <sz val="17"/>
      <name val="Arial"/>
    </font>
    <font>
      <color rgb="49372C"/>
      <sz val="10"/>
      <name val="Arial"/>
    </font>
    <font>
      <b/>
      <color rgb="49372C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DD"/>
      </patternFill>
    </fill>
    <fill>
      <patternFill patternType="solid">
        <fgColor rgb="F1ECE6"/>
      </patternFill>
    </fill>
  </fills>
  <borders count="2">
    <border>
      <left/>
      <right/>
      <top/>
      <bottom/>
      <diagonal/>
    </border>
    <border>
      <left/>
      <right/>
      <top/>
      <bottom style="hair">
        <color rgb="DED8D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2" fillId="2" borderId="0" xfId="0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0" fontId="3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165" fontId="2" fillId="0" borderId="1" xfId="0" applyNumberFormat="1" applyFont="1" applyBorder="1" applyAlignment="1">
      <alignment vertical="top" wrapText="1"/>
    </xf>
    <xf numFmtId="166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20" customWidth="1"/>
    <col min="4" max="4" width="12" customWidth="1"/>
    <col min="5" max="6" width="10" customWidth="1"/>
    <col min="7" max="7" width="13" customWidth="1"/>
    <col min="8" max="8" width="12" customWidth="1"/>
    <col min="9" max="9" width="24" customWidth="1"/>
    <col min="10" max="10" width="32" customWidth="1"/>
    <col min="11" max="11" width="24" customWidth="1"/>
    <col min="12" max="12" width="12" customWidth="1"/>
    <col min="13" max="13" width="15" customWidth="1"/>
    <col min="14" max="14" width="30" customWidth="1"/>
  </cols>
  <sheetData>
    <row r="1" ht="32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" customHeight="1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5">
      <c r="A4" s="3" t="s">
        <v>2</v>
      </c>
      <c r="B4" s="4" t="s">
        <v>3</v>
      </c>
      <c r="C4" s="4"/>
      <c r="D4" s="4"/>
      <c r="E4" s="4"/>
      <c r="F4" s="4"/>
      <c r="G4" s="3" t="s">
        <v>4</v>
      </c>
      <c r="H4" s="4" t="s">
        <v>3</v>
      </c>
      <c r="I4" s="4"/>
      <c r="J4" s="4"/>
      <c r="K4" s="4"/>
      <c r="L4" s="4"/>
      <c r="M4" s="4"/>
      <c r="N4" s="4"/>
    </row>
    <row r="5" spans="1:8" x14ac:dyDescent="0.25">
      <c r="A5" s="3" t="s">
        <v>5</v>
      </c>
      <c r="B5" s="4" t="s">
        <v>6</v>
      </c>
      <c r="C5" s="4"/>
      <c r="D5" s="4"/>
      <c r="E5" s="4"/>
      <c r="F5" s="4"/>
      <c r="G5" s="3" t="s">
        <v>7</v>
      </c>
      <c r="H5" s="5" t="s">
        <v>3</v>
      </c>
    </row>
    <row r="6" spans="1:14" x14ac:dyDescent="0.25">
      <c r="A6" s="3" t="s">
        <v>8</v>
      </c>
      <c r="B6" s="4"/>
      <c r="C6" s="4"/>
      <c r="D6" s="4"/>
      <c r="E6" s="4"/>
      <c r="F6" s="4"/>
      <c r="G6" s="3" t="s">
        <v>9</v>
      </c>
      <c r="H6" s="4"/>
      <c r="I6" s="4"/>
      <c r="J6" s="4"/>
      <c r="K6" s="4"/>
      <c r="L6" s="4"/>
      <c r="M6" s="4"/>
      <c r="N6" s="4"/>
    </row>
    <row r="8" ht="46" customHeight="1" spans="1:14" x14ac:dyDescent="0.25">
      <c r="A8" s="6" t="s">
        <v>10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19</v>
      </c>
      <c r="K8" s="6" t="s">
        <v>20</v>
      </c>
      <c r="L8" s="6" t="s">
        <v>21</v>
      </c>
      <c r="M8" s="6" t="s">
        <v>22</v>
      </c>
      <c r="N8" s="6" t="s">
        <v>23</v>
      </c>
    </row>
    <row r="9" ht="54" customHeight="1" spans="1:14" x14ac:dyDescent="0.25">
      <c r="A9" s="7">
        <v>1</v>
      </c>
      <c r="B9" s="8"/>
      <c r="C9" s="8"/>
      <c r="D9" s="8"/>
      <c r="E9" s="8"/>
      <c r="F9" s="8"/>
      <c r="G9" s="8"/>
      <c r="H9" s="8"/>
      <c r="I9" s="8"/>
      <c r="J9" s="8"/>
      <c r="K9" s="7" t="str">
        <f>IF(C9="","",IF(AND(OR(C9="Алюминий",C9="Биметалл"),ISNUMBER(E9),MOD(E9,1)=0,E9&gt;'Выбор ГЭСН'!$E$9,E9&lt;='Выбор ГЭСН'!$F$9,D9='Выбор ГЭСН'!$D$9),'Выбор ГЭСН'!$A$9,IF(AND(OR(C9="Алюминий",C9="Биметалл"),ISNUMBER(E9),MOD(E9,1)=0,E9&gt;'Выбор ГЭСН'!$E$10,E9&lt;='Выбор ГЭСН'!$F$10,D9='Выбор ГЭСН'!$D$10),'Выбор ГЭСН'!$A$10,IF(AND(OR(C9="Алюминий",C9="Биметалл"),ISNUMBER(E9),MOD(E9,1)=0,E9&gt;'Выбор ГЭСН'!$E$11,E9&lt;='Выбор ГЭСН'!$F$11,D9='Выбор ГЭСН'!$D$11),'Выбор ГЭСН'!$A$11,IF(AND(OR(C9="Алюминий",C9="Биметалл"),ISNUMBER(E9),MOD(E9,1)=0,E9&gt;'Выбор ГЭСН'!$E$12,E9&lt;='Выбор ГЭСН'!$F$12,D9='Выбор ГЭСН'!$D$12),'Выбор ГЭСН'!$A$12,IF(AND(OR(C9="Алюминий",C9="Биметалл"),ISNUMBER(E9),MOD(E9,1)=0,E9&gt;'Выбор ГЭСН'!$E$13,E9&lt;='Выбор ГЭСН'!$F$13,D9='Выбор ГЭСН'!$D$13),'Выбор ГЭСН'!$A$13,IF(AND(OR(C9="Алюминий",C9="Биметалл"),ISNUMBER(E9),MOD(E9,1)=0,E9&gt;'Выбор ГЭСН'!$E$14,E9&lt;='Выбор ГЭСН'!$F$14,D9='Выбор ГЭСН'!$D$14),'Выбор ГЭСН'!$A$14,IF(AND(C9='Выбор ГЭСН'!$C$15,ISNUMBER(E9),MOD(E9,1)=0,E9&gt;'Выбор ГЭСН'!$E$15,E9&lt;='Выбор ГЭСН'!$F$15),'Выбор ГЭСН'!$A$15,IF(AND(C9='Выбор ГЭСН'!$C$16,ISNUMBER(E9),MOD(E9,1)=0,E9&gt;'Выбор ГЭСН'!$E$16,E9&lt;='Выбор ГЭСН'!$F$16),'Выбор ГЭСН'!$A$16,IF(AND(C9='Выбор ГЭСН'!$C$17,ISNUMBER(E9),MOD(E9,1)=0,E9&gt;'Выбор ГЭСН'!$E$17,E9&lt;='Выбор ГЭСН'!$F$17),'Выбор ГЭСН'!$A$17,IF(AND(C9='Выбор ГЭСН'!$C$18,ISNUMBER(E9),MOD(E9,1)=0,E9&gt;'Выбор ГЭСН'!$E$18,E9&lt;='Выбор ГЭСН'!$F$18),'Выбор ГЭСН'!$A$18,IF(AND(C9='Выбор ГЭСН'!$C$19,ISNUMBER(E9),MOD(E9,1)=0,E9&gt;'Выбор ГЭСН'!$E$19,E9&lt;='Выбор ГЭСН'!$F$19),'Выбор ГЭСН'!$A$19,IF(AND(C9='Выбор ГЭСН'!$C$20,ISNUMBER(E9),MOD(E9,1)=0,E9&gt;'Выбор ГЭСН'!$E$20,E9&lt;='Выбор ГЭСН'!$F$20),'Выбор ГЭСН'!$A$20,IF(AND(C9='Выбор ГЭСН'!$C$21,ISNUMBER(G9),MOD(G9,1)=0,G9&gt;'Выбор ГЭСН'!$H$21,G9&lt;='Выбор ГЭСН'!$I$21,D9='Выбор ГЭСН'!$D$21,F9='Выбор ГЭСН'!$G$21),'Выбор ГЭСН'!$A$21,IF(AND(C9='Выбор ГЭСН'!$C$22,ISNUMBER(G9),MOD(G9,1)=0,G9&gt;'Выбор ГЭСН'!$H$22,G9&lt;='Выбор ГЭСН'!$I$22,D9='Выбор ГЭСН'!$D$22,F9='Выбор ГЭСН'!$G$22),'Выбор ГЭСН'!$A$22,IF(AND(C9='Выбор ГЭСН'!$C$23,ISNUMBER(G9),MOD(G9,1)=0,G9&gt;'Выбор ГЭСН'!$H$23,G9&lt;='Выбор ГЭСН'!$I$23,D9='Выбор ГЭСН'!$D$23,F9='Выбор ГЭСН'!$G$23),'Выбор ГЭСН'!$A$23,IF(AND(C9='Выбор ГЭСН'!$C$24,ISNUMBER(G9),MOD(G9,1)=0,G9&gt;'Выбор ГЭСН'!$H$24,G9&lt;='Выбор ГЭСН'!$I$24,D9='Выбор ГЭСН'!$D$24,F9='Выбор ГЭСН'!$G$24),'Выбор ГЭСН'!$A$24,IF(AND(C9='Выбор ГЭСН'!$C$25,ISNUMBER(G9),MOD(G9,1)=0,G9&gt;'Выбор ГЭСН'!$H$25,G9&lt;='Выбор ГЭСН'!$I$25,D9='Выбор ГЭСН'!$D$25,F9='Выбор ГЭСН'!$G$25),'Выбор ГЭСН'!$A$25,IF(AND(C9='Выбор ГЭСН'!$C$26,ISNUMBER(G9),MOD(G9,1)=0,G9&gt;'Выбор ГЭСН'!$H$26,G9&lt;='Выбор ГЭСН'!$I$26,D9='Выбор ГЭСН'!$D$26,F9='Выбор ГЭСН'!$G$26),'Выбор ГЭСН'!$A$26,IF(AND(C9='Выбор ГЭСН'!$C$27,ISNUMBER(G9),MOD(G9,1)=0,G9&gt;'Выбор ГЭСН'!$H$27,G9&lt;='Выбор ГЭСН'!$I$27,D9='Выбор ГЭСН'!$D$27,F9='Выбор ГЭСН'!$G$27),'Выбор ГЭСН'!$A$27,IF(AND(C9='Выбор ГЭСН'!$C$28,ISNUMBER(G9),MOD(G9,1)=0,G9&gt;'Выбор ГЭСН'!$H$28,G9&lt;='Выбор ГЭСН'!$I$28,D9='Выбор ГЭСН'!$D$28,F9='Выбор ГЭСН'!$G$28),'Выбор ГЭСН'!$A$28,IF(AND(C9='Выбор ГЭСН'!$C$29,ISNUMBER(G9),MOD(G9,1)=0,G9&gt;'Выбор ГЭСН'!$H$29,G9&lt;='Выбор ГЭСН'!$I$29,D9='Выбор ГЭСН'!$D$29,F9='Выбор ГЭСН'!$G$29),'Выбор ГЭСН'!$A$29,IF(AND(C9='Выбор ГЭСН'!$C$30,ISNUMBER(G9),MOD(G9,1)=0,G9&gt;'Выбор ГЭСН'!$H$30,G9&lt;='Выбор ГЭСН'!$I$30,D9='Выбор ГЭСН'!$D$30,F9='Выбор ГЭСН'!$G$30),'Выбор ГЭСН'!$A$30,IF(AND(C9='Выбор ГЭСН'!$C$31,ISNUMBER(G9),MOD(G9,1)=0,G9&gt;'Выбор ГЭСН'!$H$31,G9&lt;='Выбор ГЭСН'!$I$31,D9='Выбор ГЭСН'!$D$31,F9='Выбор ГЭСН'!$G$31),'Выбор ГЭСН'!$A$31,IF(AND(C9='Выбор ГЭСН'!$C$32,ISNUMBER(G9),MOD(G9,1)=0,G9&gt;'Выбор ГЭСН'!$H$32,G9&lt;='Выбор ГЭСН'!$I$32,D9='Выбор ГЭСН'!$D$32,F9='Выбор ГЭСН'!$G$32),'Выбор ГЭСН'!$A$32,IF(AND(C9='Выбор ГЭСН'!$C$33,ISNUMBER(G9),MOD(G9,1)=0,G9&gt;'Выбор ГЭСН'!$H$33,G9&lt;='Выбор ГЭСН'!$I$33,D9='Выбор ГЭСН'!$D$33,F9='Выбор ГЭСН'!$G$33),'Выбор ГЭСН'!$A$33,IF(AND(C9='Выбор ГЭСН'!$C$34,ISNUMBER(G9),MOD(G9,1)=0,G9&gt;'Выбор ГЭСН'!$H$34,G9&lt;='Выбор ГЭСН'!$I$34,D9='Выбор ГЭСН'!$D$34,F9='Выбор ГЭСН'!$G$34),'Выбор ГЭСН'!$A$34,IF(AND(C9='Выбор ГЭСН'!$C$35,ISNUMBER(G9),MOD(G9,1)=0,G9&gt;'Выбор ГЭСН'!$H$35,G9&lt;='Выбор ГЭСН'!$I$35,D9='Выбор ГЭСН'!$D$35,F9='Выбор ГЭСН'!$G$35),'Выбор ГЭСН'!$A$35,IF(AND(C9='Выбор ГЭСН'!$C$36,ISNUMBER(G9),MOD(G9,1)=0,G9&gt;'Выбор ГЭСН'!$H$36,G9&lt;='Выбор ГЭСН'!$I$36,D9='Выбор ГЭСН'!$D$36,F9='Выбор ГЭСН'!$G$36),'Выбор ГЭСН'!$A$36,"Проверка сметчиком")))))))))))))))))))))))))))))</f>
        <v/>
      </c>
      <c r="L9" s="7" t="str">
        <f>IF(OR(K9="",K9="Проверка сметчиком"),"","100 шт")</f>
        <v/>
      </c>
      <c r="M9" s="9" t="str">
        <f>IF(AND(ISNUMBER(H9),H9&gt;0,MOD(H9,1)=0,K9&lt;&gt;"",K9&lt;&gt;"Проверка сметчиком"),H9/100,"")</f>
        <v/>
      </c>
      <c r="N9" s="7" t="str">
        <f>IF(C9="","",IF(K9="Проверка сметчиком",K9,IF(M9="","Уточните количество",IF(OR(B9="",I9="",J9=""),"Уточните марку и комплект","Сверьте норму и комплект"))))</f>
        <v/>
      </c>
    </row>
    <row r="10" ht="54" customHeight="1" spans="1:14" x14ac:dyDescent="0.25">
      <c r="A10" s="7">
        <v>2</v>
      </c>
      <c r="B10" s="8"/>
      <c r="C10" s="8"/>
      <c r="D10" s="8"/>
      <c r="E10" s="8"/>
      <c r="F10" s="8"/>
      <c r="G10" s="8"/>
      <c r="H10" s="8"/>
      <c r="I10" s="8"/>
      <c r="J10" s="8"/>
      <c r="K10" s="7" t="str">
        <f>IF(C10="","",IF(AND(OR(C10="Алюминий",C10="Биметалл"),ISNUMBER(E10),MOD(E10,1)=0,E10&gt;'Выбор ГЭСН'!$E$9,E10&lt;='Выбор ГЭСН'!$F$9,D10='Выбор ГЭСН'!$D$9),'Выбор ГЭСН'!$A$9,IF(AND(OR(C10="Алюминий",C10="Биметалл"),ISNUMBER(E10),MOD(E10,1)=0,E10&gt;'Выбор ГЭСН'!$E$10,E10&lt;='Выбор ГЭСН'!$F$10,D10='Выбор ГЭСН'!$D$10),'Выбор ГЭСН'!$A$10,IF(AND(OR(C10="Алюминий",C10="Биметалл"),ISNUMBER(E10),MOD(E10,1)=0,E10&gt;'Выбор ГЭСН'!$E$11,E10&lt;='Выбор ГЭСН'!$F$11,D10='Выбор ГЭСН'!$D$11),'Выбор ГЭСН'!$A$11,IF(AND(OR(C10="Алюминий",C10="Биметалл"),ISNUMBER(E10),MOD(E10,1)=0,E10&gt;'Выбор ГЭСН'!$E$12,E10&lt;='Выбор ГЭСН'!$F$12,D10='Выбор ГЭСН'!$D$12),'Выбор ГЭСН'!$A$12,IF(AND(OR(C10="Алюминий",C10="Биметалл"),ISNUMBER(E10),MOD(E10,1)=0,E10&gt;'Выбор ГЭСН'!$E$13,E10&lt;='Выбор ГЭСН'!$F$13,D10='Выбор ГЭСН'!$D$13),'Выбор ГЭСН'!$A$13,IF(AND(OR(C10="Алюминий",C10="Биметалл"),ISNUMBER(E10),MOD(E10,1)=0,E10&gt;'Выбор ГЭСН'!$E$14,E10&lt;='Выбор ГЭСН'!$F$14,D10='Выбор ГЭСН'!$D$14),'Выбор ГЭСН'!$A$14,IF(AND(C10='Выбор ГЭСН'!$C$15,ISNUMBER(E10),MOD(E10,1)=0,E10&gt;'Выбор ГЭСН'!$E$15,E10&lt;='Выбор ГЭСН'!$F$15),'Выбор ГЭСН'!$A$15,IF(AND(C10='Выбор ГЭСН'!$C$16,ISNUMBER(E10),MOD(E10,1)=0,E10&gt;'Выбор ГЭСН'!$E$16,E10&lt;='Выбор ГЭСН'!$F$16),'Выбор ГЭСН'!$A$16,IF(AND(C10='Выбор ГЭСН'!$C$17,ISNUMBER(E10),MOD(E10,1)=0,E10&gt;'Выбор ГЭСН'!$E$17,E10&lt;='Выбор ГЭСН'!$F$17),'Выбор ГЭСН'!$A$17,IF(AND(C10='Выбор ГЭСН'!$C$18,ISNUMBER(E10),MOD(E10,1)=0,E10&gt;'Выбор ГЭСН'!$E$18,E10&lt;='Выбор ГЭСН'!$F$18),'Выбор ГЭСН'!$A$18,IF(AND(C10='Выбор ГЭСН'!$C$19,ISNUMBER(E10),MOD(E10,1)=0,E10&gt;'Выбор ГЭСН'!$E$19,E10&lt;='Выбор ГЭСН'!$F$19),'Выбор ГЭСН'!$A$19,IF(AND(C10='Выбор ГЭСН'!$C$20,ISNUMBER(E10),MOD(E10,1)=0,E10&gt;'Выбор ГЭСН'!$E$20,E10&lt;='Выбор ГЭСН'!$F$20),'Выбор ГЭСН'!$A$20,IF(AND(C10='Выбор ГЭСН'!$C$21,ISNUMBER(G10),MOD(G10,1)=0,G10&gt;'Выбор ГЭСН'!$H$21,G10&lt;='Выбор ГЭСН'!$I$21,D10='Выбор ГЭСН'!$D$21,F10='Выбор ГЭСН'!$G$21),'Выбор ГЭСН'!$A$21,IF(AND(C10='Выбор ГЭСН'!$C$22,ISNUMBER(G10),MOD(G10,1)=0,G10&gt;'Выбор ГЭСН'!$H$22,G10&lt;='Выбор ГЭСН'!$I$22,D10='Выбор ГЭСН'!$D$22,F10='Выбор ГЭСН'!$G$22),'Выбор ГЭСН'!$A$22,IF(AND(C10='Выбор ГЭСН'!$C$23,ISNUMBER(G10),MOD(G10,1)=0,G10&gt;'Выбор ГЭСН'!$H$23,G10&lt;='Выбор ГЭСН'!$I$23,D10='Выбор ГЭСН'!$D$23,F10='Выбор ГЭСН'!$G$23),'Выбор ГЭСН'!$A$23,IF(AND(C10='Выбор ГЭСН'!$C$24,ISNUMBER(G10),MOD(G10,1)=0,G10&gt;'Выбор ГЭСН'!$H$24,G10&lt;='Выбор ГЭСН'!$I$24,D10='Выбор ГЭСН'!$D$24,F10='Выбор ГЭСН'!$G$24),'Выбор ГЭСН'!$A$24,IF(AND(C10='Выбор ГЭСН'!$C$25,ISNUMBER(G10),MOD(G10,1)=0,G10&gt;'Выбор ГЭСН'!$H$25,G10&lt;='Выбор ГЭСН'!$I$25,D10='Выбор ГЭСН'!$D$25,F10='Выбор ГЭСН'!$G$25),'Выбор ГЭСН'!$A$25,IF(AND(C10='Выбор ГЭСН'!$C$26,ISNUMBER(G10),MOD(G10,1)=0,G10&gt;'Выбор ГЭСН'!$H$26,G10&lt;='Выбор ГЭСН'!$I$26,D10='Выбор ГЭСН'!$D$26,F10='Выбор ГЭСН'!$G$26),'Выбор ГЭСН'!$A$26,IF(AND(C10='Выбор ГЭСН'!$C$27,ISNUMBER(G10),MOD(G10,1)=0,G10&gt;'Выбор ГЭСН'!$H$27,G10&lt;='Выбор ГЭСН'!$I$27,D10='Выбор ГЭСН'!$D$27,F10='Выбор ГЭСН'!$G$27),'Выбор ГЭСН'!$A$27,IF(AND(C10='Выбор ГЭСН'!$C$28,ISNUMBER(G10),MOD(G10,1)=0,G10&gt;'Выбор ГЭСН'!$H$28,G10&lt;='Выбор ГЭСН'!$I$28,D10='Выбор ГЭСН'!$D$28,F10='Выбор ГЭСН'!$G$28),'Выбор ГЭСН'!$A$28,IF(AND(C10='Выбор ГЭСН'!$C$29,ISNUMBER(G10),MOD(G10,1)=0,G10&gt;'Выбор ГЭСН'!$H$29,G10&lt;='Выбор ГЭСН'!$I$29,D10='Выбор ГЭСН'!$D$29,F10='Выбор ГЭСН'!$G$29),'Выбор ГЭСН'!$A$29,IF(AND(C10='Выбор ГЭСН'!$C$30,ISNUMBER(G10),MOD(G10,1)=0,G10&gt;'Выбор ГЭСН'!$H$30,G10&lt;='Выбор ГЭСН'!$I$30,D10='Выбор ГЭСН'!$D$30,F10='Выбор ГЭСН'!$G$30),'Выбор ГЭСН'!$A$30,IF(AND(C10='Выбор ГЭСН'!$C$31,ISNUMBER(G10),MOD(G10,1)=0,G10&gt;'Выбор ГЭСН'!$H$31,G10&lt;='Выбор ГЭСН'!$I$31,D10='Выбор ГЭСН'!$D$31,F10='Выбор ГЭСН'!$G$31),'Выбор ГЭСН'!$A$31,IF(AND(C10='Выбор ГЭСН'!$C$32,ISNUMBER(G10),MOD(G10,1)=0,G10&gt;'Выбор ГЭСН'!$H$32,G10&lt;='Выбор ГЭСН'!$I$32,D10='Выбор ГЭСН'!$D$32,F10='Выбор ГЭСН'!$G$32),'Выбор ГЭСН'!$A$32,IF(AND(C10='Выбор ГЭСН'!$C$33,ISNUMBER(G10),MOD(G10,1)=0,G10&gt;'Выбор ГЭСН'!$H$33,G10&lt;='Выбор ГЭСН'!$I$33,D10='Выбор ГЭСН'!$D$33,F10='Выбор ГЭСН'!$G$33),'Выбор ГЭСН'!$A$33,IF(AND(C10='Выбор ГЭСН'!$C$34,ISNUMBER(G10),MOD(G10,1)=0,G10&gt;'Выбор ГЭСН'!$H$34,G10&lt;='Выбор ГЭСН'!$I$34,D10='Выбор ГЭСН'!$D$34,F10='Выбор ГЭСН'!$G$34),'Выбор ГЭСН'!$A$34,IF(AND(C10='Выбор ГЭСН'!$C$35,ISNUMBER(G10),MOD(G10,1)=0,G10&gt;'Выбор ГЭСН'!$H$35,G10&lt;='Выбор ГЭСН'!$I$35,D10='Выбор ГЭСН'!$D$35,F10='Выбор ГЭСН'!$G$35),'Выбор ГЭСН'!$A$35,IF(AND(C10='Выбор ГЭСН'!$C$36,ISNUMBER(G10),MOD(G10,1)=0,G10&gt;'Выбор ГЭСН'!$H$36,G10&lt;='Выбор ГЭСН'!$I$36,D10='Выбор ГЭСН'!$D$36,F10='Выбор ГЭСН'!$G$36),'Выбор ГЭСН'!$A$36,"Проверка сметчиком")))))))))))))))))))))))))))))</f>
        <v/>
      </c>
      <c r="L10" s="7" t="str">
        <f>IF(OR(K10="",K10="Проверка сметчиком"),"","100 шт")</f>
        <v/>
      </c>
      <c r="M10" s="9" t="str">
        <f>IF(AND(ISNUMBER(H10),H10&gt;0,MOD(H10,1)=0,K10&lt;&gt;"",K10&lt;&gt;"Проверка сметчиком"),H10/100,"")</f>
        <v/>
      </c>
      <c r="N10" s="7" t="str">
        <f>IF(C10="","",IF(K10="Проверка сметчиком",K10,IF(M10="","Уточните количество",IF(OR(B10="",I10="",J10=""),"Уточните марку и комплект","Сверьте норму и комплект"))))</f>
        <v/>
      </c>
    </row>
    <row r="11" ht="54" customHeight="1" spans="1:14" x14ac:dyDescent="0.25">
      <c r="A11" s="7">
        <v>3</v>
      </c>
      <c r="B11" s="8"/>
      <c r="C11" s="8"/>
      <c r="D11" s="8"/>
      <c r="E11" s="8"/>
      <c r="F11" s="8"/>
      <c r="G11" s="8"/>
      <c r="H11" s="8"/>
      <c r="I11" s="8"/>
      <c r="J11" s="8"/>
      <c r="K11" s="7" t="str">
        <f>IF(C11="","",IF(AND(OR(C11="Алюминий",C11="Биметалл"),ISNUMBER(E11),MOD(E11,1)=0,E11&gt;'Выбор ГЭСН'!$E$9,E11&lt;='Выбор ГЭСН'!$F$9,D11='Выбор ГЭСН'!$D$9),'Выбор ГЭСН'!$A$9,IF(AND(OR(C11="Алюминий",C11="Биметалл"),ISNUMBER(E11),MOD(E11,1)=0,E11&gt;'Выбор ГЭСН'!$E$10,E11&lt;='Выбор ГЭСН'!$F$10,D11='Выбор ГЭСН'!$D$10),'Выбор ГЭСН'!$A$10,IF(AND(OR(C11="Алюминий",C11="Биметалл"),ISNUMBER(E11),MOD(E11,1)=0,E11&gt;'Выбор ГЭСН'!$E$11,E11&lt;='Выбор ГЭСН'!$F$11,D11='Выбор ГЭСН'!$D$11),'Выбор ГЭСН'!$A$11,IF(AND(OR(C11="Алюминий",C11="Биметалл"),ISNUMBER(E11),MOD(E11,1)=0,E11&gt;'Выбор ГЭСН'!$E$12,E11&lt;='Выбор ГЭСН'!$F$12,D11='Выбор ГЭСН'!$D$12),'Выбор ГЭСН'!$A$12,IF(AND(OR(C11="Алюминий",C11="Биметалл"),ISNUMBER(E11),MOD(E11,1)=0,E11&gt;'Выбор ГЭСН'!$E$13,E11&lt;='Выбор ГЭСН'!$F$13,D11='Выбор ГЭСН'!$D$13),'Выбор ГЭСН'!$A$13,IF(AND(OR(C11="Алюминий",C11="Биметалл"),ISNUMBER(E11),MOD(E11,1)=0,E11&gt;'Выбор ГЭСН'!$E$14,E11&lt;='Выбор ГЭСН'!$F$14,D11='Выбор ГЭСН'!$D$14),'Выбор ГЭСН'!$A$14,IF(AND(C11='Выбор ГЭСН'!$C$15,ISNUMBER(E11),MOD(E11,1)=0,E11&gt;'Выбор ГЭСН'!$E$15,E11&lt;='Выбор ГЭСН'!$F$15),'Выбор ГЭСН'!$A$15,IF(AND(C11='Выбор ГЭСН'!$C$16,ISNUMBER(E11),MOD(E11,1)=0,E11&gt;'Выбор ГЭСН'!$E$16,E11&lt;='Выбор ГЭСН'!$F$16),'Выбор ГЭСН'!$A$16,IF(AND(C11='Выбор ГЭСН'!$C$17,ISNUMBER(E11),MOD(E11,1)=0,E11&gt;'Выбор ГЭСН'!$E$17,E11&lt;='Выбор ГЭСН'!$F$17),'Выбор ГЭСН'!$A$17,IF(AND(C11='Выбор ГЭСН'!$C$18,ISNUMBER(E11),MOD(E11,1)=0,E11&gt;'Выбор ГЭСН'!$E$18,E11&lt;='Выбор ГЭСН'!$F$18),'Выбор ГЭСН'!$A$18,IF(AND(C11='Выбор ГЭСН'!$C$19,ISNUMBER(E11),MOD(E11,1)=0,E11&gt;'Выбор ГЭСН'!$E$19,E11&lt;='Выбор ГЭСН'!$F$19),'Выбор ГЭСН'!$A$19,IF(AND(C11='Выбор ГЭСН'!$C$20,ISNUMBER(E11),MOD(E11,1)=0,E11&gt;'Выбор ГЭСН'!$E$20,E11&lt;='Выбор ГЭСН'!$F$20),'Выбор ГЭСН'!$A$20,IF(AND(C11='Выбор ГЭСН'!$C$21,ISNUMBER(G11),MOD(G11,1)=0,G11&gt;'Выбор ГЭСН'!$H$21,G11&lt;='Выбор ГЭСН'!$I$21,D11='Выбор ГЭСН'!$D$21,F11='Выбор ГЭСН'!$G$21),'Выбор ГЭСН'!$A$21,IF(AND(C11='Выбор ГЭСН'!$C$22,ISNUMBER(G11),MOD(G11,1)=0,G11&gt;'Выбор ГЭСН'!$H$22,G11&lt;='Выбор ГЭСН'!$I$22,D11='Выбор ГЭСН'!$D$22,F11='Выбор ГЭСН'!$G$22),'Выбор ГЭСН'!$A$22,IF(AND(C11='Выбор ГЭСН'!$C$23,ISNUMBER(G11),MOD(G11,1)=0,G11&gt;'Выбор ГЭСН'!$H$23,G11&lt;='Выбор ГЭСН'!$I$23,D11='Выбор ГЭСН'!$D$23,F11='Выбор ГЭСН'!$G$23),'Выбор ГЭСН'!$A$23,IF(AND(C11='Выбор ГЭСН'!$C$24,ISNUMBER(G11),MOD(G11,1)=0,G11&gt;'Выбор ГЭСН'!$H$24,G11&lt;='Выбор ГЭСН'!$I$24,D11='Выбор ГЭСН'!$D$24,F11='Выбор ГЭСН'!$G$24),'Выбор ГЭСН'!$A$24,IF(AND(C11='Выбор ГЭСН'!$C$25,ISNUMBER(G11),MOD(G11,1)=0,G11&gt;'Выбор ГЭСН'!$H$25,G11&lt;='Выбор ГЭСН'!$I$25,D11='Выбор ГЭСН'!$D$25,F11='Выбор ГЭСН'!$G$25),'Выбор ГЭСН'!$A$25,IF(AND(C11='Выбор ГЭСН'!$C$26,ISNUMBER(G11),MOD(G11,1)=0,G11&gt;'Выбор ГЭСН'!$H$26,G11&lt;='Выбор ГЭСН'!$I$26,D11='Выбор ГЭСН'!$D$26,F11='Выбор ГЭСН'!$G$26),'Выбор ГЭСН'!$A$26,IF(AND(C11='Выбор ГЭСН'!$C$27,ISNUMBER(G11),MOD(G11,1)=0,G11&gt;'Выбор ГЭСН'!$H$27,G11&lt;='Выбор ГЭСН'!$I$27,D11='Выбор ГЭСН'!$D$27,F11='Выбор ГЭСН'!$G$27),'Выбор ГЭСН'!$A$27,IF(AND(C11='Выбор ГЭСН'!$C$28,ISNUMBER(G11),MOD(G11,1)=0,G11&gt;'Выбор ГЭСН'!$H$28,G11&lt;='Выбор ГЭСН'!$I$28,D11='Выбор ГЭСН'!$D$28,F11='Выбор ГЭСН'!$G$28),'Выбор ГЭСН'!$A$28,IF(AND(C11='Выбор ГЭСН'!$C$29,ISNUMBER(G11),MOD(G11,1)=0,G11&gt;'Выбор ГЭСН'!$H$29,G11&lt;='Выбор ГЭСН'!$I$29,D11='Выбор ГЭСН'!$D$29,F11='Выбор ГЭСН'!$G$29),'Выбор ГЭСН'!$A$29,IF(AND(C11='Выбор ГЭСН'!$C$30,ISNUMBER(G11),MOD(G11,1)=0,G11&gt;'Выбор ГЭСН'!$H$30,G11&lt;='Выбор ГЭСН'!$I$30,D11='Выбор ГЭСН'!$D$30,F11='Выбор ГЭСН'!$G$30),'Выбор ГЭСН'!$A$30,IF(AND(C11='Выбор ГЭСН'!$C$31,ISNUMBER(G11),MOD(G11,1)=0,G11&gt;'Выбор ГЭСН'!$H$31,G11&lt;='Выбор ГЭСН'!$I$31,D11='Выбор ГЭСН'!$D$31,F11='Выбор ГЭСН'!$G$31),'Выбор ГЭСН'!$A$31,IF(AND(C11='Выбор ГЭСН'!$C$32,ISNUMBER(G11),MOD(G11,1)=0,G11&gt;'Выбор ГЭСН'!$H$32,G11&lt;='Выбор ГЭСН'!$I$32,D11='Выбор ГЭСН'!$D$32,F11='Выбор ГЭСН'!$G$32),'Выбор ГЭСН'!$A$32,IF(AND(C11='Выбор ГЭСН'!$C$33,ISNUMBER(G11),MOD(G11,1)=0,G11&gt;'Выбор ГЭСН'!$H$33,G11&lt;='Выбор ГЭСН'!$I$33,D11='Выбор ГЭСН'!$D$33,F11='Выбор ГЭСН'!$G$33),'Выбор ГЭСН'!$A$33,IF(AND(C11='Выбор ГЭСН'!$C$34,ISNUMBER(G11),MOD(G11,1)=0,G11&gt;'Выбор ГЭСН'!$H$34,G11&lt;='Выбор ГЭСН'!$I$34,D11='Выбор ГЭСН'!$D$34,F11='Выбор ГЭСН'!$G$34),'Выбор ГЭСН'!$A$34,IF(AND(C11='Выбор ГЭСН'!$C$35,ISNUMBER(G11),MOD(G11,1)=0,G11&gt;'Выбор ГЭСН'!$H$35,G11&lt;='Выбор ГЭСН'!$I$35,D11='Выбор ГЭСН'!$D$35,F11='Выбор ГЭСН'!$G$35),'Выбор ГЭСН'!$A$35,IF(AND(C11='Выбор ГЭСН'!$C$36,ISNUMBER(G11),MOD(G11,1)=0,G11&gt;'Выбор ГЭСН'!$H$36,G11&lt;='Выбор ГЭСН'!$I$36,D11='Выбор ГЭСН'!$D$36,F11='Выбор ГЭСН'!$G$36),'Выбор ГЭСН'!$A$36,"Проверка сметчиком")))))))))))))))))))))))))))))</f>
        <v/>
      </c>
      <c r="L11" s="7" t="str">
        <f>IF(OR(K11="",K11="Проверка сметчиком"),"","100 шт")</f>
        <v/>
      </c>
      <c r="M11" s="9" t="str">
        <f>IF(AND(ISNUMBER(H11),H11&gt;0,MOD(H11,1)=0,K11&lt;&gt;"",K11&lt;&gt;"Проверка сметчиком"),H11/100,"")</f>
        <v/>
      </c>
      <c r="N11" s="7" t="str">
        <f>IF(C11="","",IF(K11="Проверка сметчиком",K11,IF(M11="","Уточните количество",IF(OR(B11="",I11="",J11=""),"Уточните марку и комплект","Сверьте норму и комплект"))))</f>
        <v/>
      </c>
    </row>
    <row r="12" ht="54" customHeight="1" spans="1:14" x14ac:dyDescent="0.25">
      <c r="A12" s="7">
        <v>4</v>
      </c>
      <c r="B12" s="8"/>
      <c r="C12" s="8"/>
      <c r="D12" s="8"/>
      <c r="E12" s="8"/>
      <c r="F12" s="8"/>
      <c r="G12" s="8"/>
      <c r="H12" s="8"/>
      <c r="I12" s="8"/>
      <c r="J12" s="8"/>
      <c r="K12" s="7" t="str">
        <f>IF(C12="","",IF(AND(OR(C12="Алюминий",C12="Биметалл"),ISNUMBER(E12),MOD(E12,1)=0,E12&gt;'Выбор ГЭСН'!$E$9,E12&lt;='Выбор ГЭСН'!$F$9,D12='Выбор ГЭСН'!$D$9),'Выбор ГЭСН'!$A$9,IF(AND(OR(C12="Алюминий",C12="Биметалл"),ISNUMBER(E12),MOD(E12,1)=0,E12&gt;'Выбор ГЭСН'!$E$10,E12&lt;='Выбор ГЭСН'!$F$10,D12='Выбор ГЭСН'!$D$10),'Выбор ГЭСН'!$A$10,IF(AND(OR(C12="Алюминий",C12="Биметалл"),ISNUMBER(E12),MOD(E12,1)=0,E12&gt;'Выбор ГЭСН'!$E$11,E12&lt;='Выбор ГЭСН'!$F$11,D12='Выбор ГЭСН'!$D$11),'Выбор ГЭСН'!$A$11,IF(AND(OR(C12="Алюминий",C12="Биметалл"),ISNUMBER(E12),MOD(E12,1)=0,E12&gt;'Выбор ГЭСН'!$E$12,E12&lt;='Выбор ГЭСН'!$F$12,D12='Выбор ГЭСН'!$D$12),'Выбор ГЭСН'!$A$12,IF(AND(OR(C12="Алюминий",C12="Биметалл"),ISNUMBER(E12),MOD(E12,1)=0,E12&gt;'Выбор ГЭСН'!$E$13,E12&lt;='Выбор ГЭСН'!$F$13,D12='Выбор ГЭСН'!$D$13),'Выбор ГЭСН'!$A$13,IF(AND(OR(C12="Алюминий",C12="Биметалл"),ISNUMBER(E12),MOD(E12,1)=0,E12&gt;'Выбор ГЭСН'!$E$14,E12&lt;='Выбор ГЭСН'!$F$14,D12='Выбор ГЭСН'!$D$14),'Выбор ГЭСН'!$A$14,IF(AND(C12='Выбор ГЭСН'!$C$15,ISNUMBER(E12),MOD(E12,1)=0,E12&gt;'Выбор ГЭСН'!$E$15,E12&lt;='Выбор ГЭСН'!$F$15),'Выбор ГЭСН'!$A$15,IF(AND(C12='Выбор ГЭСН'!$C$16,ISNUMBER(E12),MOD(E12,1)=0,E12&gt;'Выбор ГЭСН'!$E$16,E12&lt;='Выбор ГЭСН'!$F$16),'Выбор ГЭСН'!$A$16,IF(AND(C12='Выбор ГЭСН'!$C$17,ISNUMBER(E12),MOD(E12,1)=0,E12&gt;'Выбор ГЭСН'!$E$17,E12&lt;='Выбор ГЭСН'!$F$17),'Выбор ГЭСН'!$A$17,IF(AND(C12='Выбор ГЭСН'!$C$18,ISNUMBER(E12),MOD(E12,1)=0,E12&gt;'Выбор ГЭСН'!$E$18,E12&lt;='Выбор ГЭСН'!$F$18),'Выбор ГЭСН'!$A$18,IF(AND(C12='Выбор ГЭСН'!$C$19,ISNUMBER(E12),MOD(E12,1)=0,E12&gt;'Выбор ГЭСН'!$E$19,E12&lt;='Выбор ГЭСН'!$F$19),'Выбор ГЭСН'!$A$19,IF(AND(C12='Выбор ГЭСН'!$C$20,ISNUMBER(E12),MOD(E12,1)=0,E12&gt;'Выбор ГЭСН'!$E$20,E12&lt;='Выбор ГЭСН'!$F$20),'Выбор ГЭСН'!$A$20,IF(AND(C12='Выбор ГЭСН'!$C$21,ISNUMBER(G12),MOD(G12,1)=0,G12&gt;'Выбор ГЭСН'!$H$21,G12&lt;='Выбор ГЭСН'!$I$21,D12='Выбор ГЭСН'!$D$21,F12='Выбор ГЭСН'!$G$21),'Выбор ГЭСН'!$A$21,IF(AND(C12='Выбор ГЭСН'!$C$22,ISNUMBER(G12),MOD(G12,1)=0,G12&gt;'Выбор ГЭСН'!$H$22,G12&lt;='Выбор ГЭСН'!$I$22,D12='Выбор ГЭСН'!$D$22,F12='Выбор ГЭСН'!$G$22),'Выбор ГЭСН'!$A$22,IF(AND(C12='Выбор ГЭСН'!$C$23,ISNUMBER(G12),MOD(G12,1)=0,G12&gt;'Выбор ГЭСН'!$H$23,G12&lt;='Выбор ГЭСН'!$I$23,D12='Выбор ГЭСН'!$D$23,F12='Выбор ГЭСН'!$G$23),'Выбор ГЭСН'!$A$23,IF(AND(C12='Выбор ГЭСН'!$C$24,ISNUMBER(G12),MOD(G12,1)=0,G12&gt;'Выбор ГЭСН'!$H$24,G12&lt;='Выбор ГЭСН'!$I$24,D12='Выбор ГЭСН'!$D$24,F12='Выбор ГЭСН'!$G$24),'Выбор ГЭСН'!$A$24,IF(AND(C12='Выбор ГЭСН'!$C$25,ISNUMBER(G12),MOD(G12,1)=0,G12&gt;'Выбор ГЭСН'!$H$25,G12&lt;='Выбор ГЭСН'!$I$25,D12='Выбор ГЭСН'!$D$25,F12='Выбор ГЭСН'!$G$25),'Выбор ГЭСН'!$A$25,IF(AND(C12='Выбор ГЭСН'!$C$26,ISNUMBER(G12),MOD(G12,1)=0,G12&gt;'Выбор ГЭСН'!$H$26,G12&lt;='Выбор ГЭСН'!$I$26,D12='Выбор ГЭСН'!$D$26,F12='Выбор ГЭСН'!$G$26),'Выбор ГЭСН'!$A$26,IF(AND(C12='Выбор ГЭСН'!$C$27,ISNUMBER(G12),MOD(G12,1)=0,G12&gt;'Выбор ГЭСН'!$H$27,G12&lt;='Выбор ГЭСН'!$I$27,D12='Выбор ГЭСН'!$D$27,F12='Выбор ГЭСН'!$G$27),'Выбор ГЭСН'!$A$27,IF(AND(C12='Выбор ГЭСН'!$C$28,ISNUMBER(G12),MOD(G12,1)=0,G12&gt;'Выбор ГЭСН'!$H$28,G12&lt;='Выбор ГЭСН'!$I$28,D12='Выбор ГЭСН'!$D$28,F12='Выбор ГЭСН'!$G$28),'Выбор ГЭСН'!$A$28,IF(AND(C12='Выбор ГЭСН'!$C$29,ISNUMBER(G12),MOD(G12,1)=0,G12&gt;'Выбор ГЭСН'!$H$29,G12&lt;='Выбор ГЭСН'!$I$29,D12='Выбор ГЭСН'!$D$29,F12='Выбор ГЭСН'!$G$29),'Выбор ГЭСН'!$A$29,IF(AND(C12='Выбор ГЭСН'!$C$30,ISNUMBER(G12),MOD(G12,1)=0,G12&gt;'Выбор ГЭСН'!$H$30,G12&lt;='Выбор ГЭСН'!$I$30,D12='Выбор ГЭСН'!$D$30,F12='Выбор ГЭСН'!$G$30),'Выбор ГЭСН'!$A$30,IF(AND(C12='Выбор ГЭСН'!$C$31,ISNUMBER(G12),MOD(G12,1)=0,G12&gt;'Выбор ГЭСН'!$H$31,G12&lt;='Выбор ГЭСН'!$I$31,D12='Выбор ГЭСН'!$D$31,F12='Выбор ГЭСН'!$G$31),'Выбор ГЭСН'!$A$31,IF(AND(C12='Выбор ГЭСН'!$C$32,ISNUMBER(G12),MOD(G12,1)=0,G12&gt;'Выбор ГЭСН'!$H$32,G12&lt;='Выбор ГЭСН'!$I$32,D12='Выбор ГЭСН'!$D$32,F12='Выбор ГЭСН'!$G$32),'Выбор ГЭСН'!$A$32,IF(AND(C12='Выбор ГЭСН'!$C$33,ISNUMBER(G12),MOD(G12,1)=0,G12&gt;'Выбор ГЭСН'!$H$33,G12&lt;='Выбор ГЭСН'!$I$33,D12='Выбор ГЭСН'!$D$33,F12='Выбор ГЭСН'!$G$33),'Выбор ГЭСН'!$A$33,IF(AND(C12='Выбор ГЭСН'!$C$34,ISNUMBER(G12),MOD(G12,1)=0,G12&gt;'Выбор ГЭСН'!$H$34,G12&lt;='Выбор ГЭСН'!$I$34,D12='Выбор ГЭСН'!$D$34,F12='Выбор ГЭСН'!$G$34),'Выбор ГЭСН'!$A$34,IF(AND(C12='Выбор ГЭСН'!$C$35,ISNUMBER(G12),MOD(G12,1)=0,G12&gt;'Выбор ГЭСН'!$H$35,G12&lt;='Выбор ГЭСН'!$I$35,D12='Выбор ГЭСН'!$D$35,F12='Выбор ГЭСН'!$G$35),'Выбор ГЭСН'!$A$35,IF(AND(C12='Выбор ГЭСН'!$C$36,ISNUMBER(G12),MOD(G12,1)=0,G12&gt;'Выбор ГЭСН'!$H$36,G12&lt;='Выбор ГЭСН'!$I$36,D12='Выбор ГЭСН'!$D$36,F12='Выбор ГЭСН'!$G$36),'Выбор ГЭСН'!$A$36,"Проверка сметчиком")))))))))))))))))))))))))))))</f>
        <v/>
      </c>
      <c r="L12" s="7" t="str">
        <f>IF(OR(K12="",K12="Проверка сметчиком"),"","100 шт")</f>
        <v/>
      </c>
      <c r="M12" s="9" t="str">
        <f>IF(AND(ISNUMBER(H12),H12&gt;0,MOD(H12,1)=0,K12&lt;&gt;"",K12&lt;&gt;"Проверка сметчиком"),H12/100,"")</f>
        <v/>
      </c>
      <c r="N12" s="7" t="str">
        <f>IF(C12="","",IF(K12="Проверка сметчиком",K12,IF(M12="","Уточните количество",IF(OR(B12="",I12="",J12=""),"Уточните марку и комплект","Сверьте норму и комплект"))))</f>
        <v/>
      </c>
    </row>
    <row r="13" ht="54" customHeight="1" spans="1:14" x14ac:dyDescent="0.25">
      <c r="A13" s="7">
        <v>5</v>
      </c>
      <c r="B13" s="8"/>
      <c r="C13" s="8"/>
      <c r="D13" s="8"/>
      <c r="E13" s="8"/>
      <c r="F13" s="8"/>
      <c r="G13" s="8"/>
      <c r="H13" s="8"/>
      <c r="I13" s="8"/>
      <c r="J13" s="8"/>
      <c r="K13" s="7" t="str">
        <f>IF(C13="","",IF(AND(OR(C13="Алюминий",C13="Биметалл"),ISNUMBER(E13),MOD(E13,1)=0,E13&gt;'Выбор ГЭСН'!$E$9,E13&lt;='Выбор ГЭСН'!$F$9,D13='Выбор ГЭСН'!$D$9),'Выбор ГЭСН'!$A$9,IF(AND(OR(C13="Алюминий",C13="Биметалл"),ISNUMBER(E13),MOD(E13,1)=0,E13&gt;'Выбор ГЭСН'!$E$10,E13&lt;='Выбор ГЭСН'!$F$10,D13='Выбор ГЭСН'!$D$10),'Выбор ГЭСН'!$A$10,IF(AND(OR(C13="Алюминий",C13="Биметалл"),ISNUMBER(E13),MOD(E13,1)=0,E13&gt;'Выбор ГЭСН'!$E$11,E13&lt;='Выбор ГЭСН'!$F$11,D13='Выбор ГЭСН'!$D$11),'Выбор ГЭСН'!$A$11,IF(AND(OR(C13="Алюминий",C13="Биметалл"),ISNUMBER(E13),MOD(E13,1)=0,E13&gt;'Выбор ГЭСН'!$E$12,E13&lt;='Выбор ГЭСН'!$F$12,D13='Выбор ГЭСН'!$D$12),'Выбор ГЭСН'!$A$12,IF(AND(OR(C13="Алюминий",C13="Биметалл"),ISNUMBER(E13),MOD(E13,1)=0,E13&gt;'Выбор ГЭСН'!$E$13,E13&lt;='Выбор ГЭСН'!$F$13,D13='Выбор ГЭСН'!$D$13),'Выбор ГЭСН'!$A$13,IF(AND(OR(C13="Алюминий",C13="Биметалл"),ISNUMBER(E13),MOD(E13,1)=0,E13&gt;'Выбор ГЭСН'!$E$14,E13&lt;='Выбор ГЭСН'!$F$14,D13='Выбор ГЭСН'!$D$14),'Выбор ГЭСН'!$A$14,IF(AND(C13='Выбор ГЭСН'!$C$15,ISNUMBER(E13),MOD(E13,1)=0,E13&gt;'Выбор ГЭСН'!$E$15,E13&lt;='Выбор ГЭСН'!$F$15),'Выбор ГЭСН'!$A$15,IF(AND(C13='Выбор ГЭСН'!$C$16,ISNUMBER(E13),MOD(E13,1)=0,E13&gt;'Выбор ГЭСН'!$E$16,E13&lt;='Выбор ГЭСН'!$F$16),'Выбор ГЭСН'!$A$16,IF(AND(C13='Выбор ГЭСН'!$C$17,ISNUMBER(E13),MOD(E13,1)=0,E13&gt;'Выбор ГЭСН'!$E$17,E13&lt;='Выбор ГЭСН'!$F$17),'Выбор ГЭСН'!$A$17,IF(AND(C13='Выбор ГЭСН'!$C$18,ISNUMBER(E13),MOD(E13,1)=0,E13&gt;'Выбор ГЭСН'!$E$18,E13&lt;='Выбор ГЭСН'!$F$18),'Выбор ГЭСН'!$A$18,IF(AND(C13='Выбор ГЭСН'!$C$19,ISNUMBER(E13),MOD(E13,1)=0,E13&gt;'Выбор ГЭСН'!$E$19,E13&lt;='Выбор ГЭСН'!$F$19),'Выбор ГЭСН'!$A$19,IF(AND(C13='Выбор ГЭСН'!$C$20,ISNUMBER(E13),MOD(E13,1)=0,E13&gt;'Выбор ГЭСН'!$E$20,E13&lt;='Выбор ГЭСН'!$F$20),'Выбор ГЭСН'!$A$20,IF(AND(C13='Выбор ГЭСН'!$C$21,ISNUMBER(G13),MOD(G13,1)=0,G13&gt;'Выбор ГЭСН'!$H$21,G13&lt;='Выбор ГЭСН'!$I$21,D13='Выбор ГЭСН'!$D$21,F13='Выбор ГЭСН'!$G$21),'Выбор ГЭСН'!$A$21,IF(AND(C13='Выбор ГЭСН'!$C$22,ISNUMBER(G13),MOD(G13,1)=0,G13&gt;'Выбор ГЭСН'!$H$22,G13&lt;='Выбор ГЭСН'!$I$22,D13='Выбор ГЭСН'!$D$22,F13='Выбор ГЭСН'!$G$22),'Выбор ГЭСН'!$A$22,IF(AND(C13='Выбор ГЭСН'!$C$23,ISNUMBER(G13),MOD(G13,1)=0,G13&gt;'Выбор ГЭСН'!$H$23,G13&lt;='Выбор ГЭСН'!$I$23,D13='Выбор ГЭСН'!$D$23,F13='Выбор ГЭСН'!$G$23),'Выбор ГЭСН'!$A$23,IF(AND(C13='Выбор ГЭСН'!$C$24,ISNUMBER(G13),MOD(G13,1)=0,G13&gt;'Выбор ГЭСН'!$H$24,G13&lt;='Выбор ГЭСН'!$I$24,D13='Выбор ГЭСН'!$D$24,F13='Выбор ГЭСН'!$G$24),'Выбор ГЭСН'!$A$24,IF(AND(C13='Выбор ГЭСН'!$C$25,ISNUMBER(G13),MOD(G13,1)=0,G13&gt;'Выбор ГЭСН'!$H$25,G13&lt;='Выбор ГЭСН'!$I$25,D13='Выбор ГЭСН'!$D$25,F13='Выбор ГЭСН'!$G$25),'Выбор ГЭСН'!$A$25,IF(AND(C13='Выбор ГЭСН'!$C$26,ISNUMBER(G13),MOD(G13,1)=0,G13&gt;'Выбор ГЭСН'!$H$26,G13&lt;='Выбор ГЭСН'!$I$26,D13='Выбор ГЭСН'!$D$26,F13='Выбор ГЭСН'!$G$26),'Выбор ГЭСН'!$A$26,IF(AND(C13='Выбор ГЭСН'!$C$27,ISNUMBER(G13),MOD(G13,1)=0,G13&gt;'Выбор ГЭСН'!$H$27,G13&lt;='Выбор ГЭСН'!$I$27,D13='Выбор ГЭСН'!$D$27,F13='Выбор ГЭСН'!$G$27),'Выбор ГЭСН'!$A$27,IF(AND(C13='Выбор ГЭСН'!$C$28,ISNUMBER(G13),MOD(G13,1)=0,G13&gt;'Выбор ГЭСН'!$H$28,G13&lt;='Выбор ГЭСН'!$I$28,D13='Выбор ГЭСН'!$D$28,F13='Выбор ГЭСН'!$G$28),'Выбор ГЭСН'!$A$28,IF(AND(C13='Выбор ГЭСН'!$C$29,ISNUMBER(G13),MOD(G13,1)=0,G13&gt;'Выбор ГЭСН'!$H$29,G13&lt;='Выбор ГЭСН'!$I$29,D13='Выбор ГЭСН'!$D$29,F13='Выбор ГЭСН'!$G$29),'Выбор ГЭСН'!$A$29,IF(AND(C13='Выбор ГЭСН'!$C$30,ISNUMBER(G13),MOD(G13,1)=0,G13&gt;'Выбор ГЭСН'!$H$30,G13&lt;='Выбор ГЭСН'!$I$30,D13='Выбор ГЭСН'!$D$30,F13='Выбор ГЭСН'!$G$30),'Выбор ГЭСН'!$A$30,IF(AND(C13='Выбор ГЭСН'!$C$31,ISNUMBER(G13),MOD(G13,1)=0,G13&gt;'Выбор ГЭСН'!$H$31,G13&lt;='Выбор ГЭСН'!$I$31,D13='Выбор ГЭСН'!$D$31,F13='Выбор ГЭСН'!$G$31),'Выбор ГЭСН'!$A$31,IF(AND(C13='Выбор ГЭСН'!$C$32,ISNUMBER(G13),MOD(G13,1)=0,G13&gt;'Выбор ГЭСН'!$H$32,G13&lt;='Выбор ГЭСН'!$I$32,D13='Выбор ГЭСН'!$D$32,F13='Выбор ГЭСН'!$G$32),'Выбор ГЭСН'!$A$32,IF(AND(C13='Выбор ГЭСН'!$C$33,ISNUMBER(G13),MOD(G13,1)=0,G13&gt;'Выбор ГЭСН'!$H$33,G13&lt;='Выбор ГЭСН'!$I$33,D13='Выбор ГЭСН'!$D$33,F13='Выбор ГЭСН'!$G$33),'Выбор ГЭСН'!$A$33,IF(AND(C13='Выбор ГЭСН'!$C$34,ISNUMBER(G13),MOD(G13,1)=0,G13&gt;'Выбор ГЭСН'!$H$34,G13&lt;='Выбор ГЭСН'!$I$34,D13='Выбор ГЭСН'!$D$34,F13='Выбор ГЭСН'!$G$34),'Выбор ГЭСН'!$A$34,IF(AND(C13='Выбор ГЭСН'!$C$35,ISNUMBER(G13),MOD(G13,1)=0,G13&gt;'Выбор ГЭСН'!$H$35,G13&lt;='Выбор ГЭСН'!$I$35,D13='Выбор ГЭСН'!$D$35,F13='Выбор ГЭСН'!$G$35),'Выбор ГЭСН'!$A$35,IF(AND(C13='Выбор ГЭСН'!$C$36,ISNUMBER(G13),MOD(G13,1)=0,G13&gt;'Выбор ГЭСН'!$H$36,G13&lt;='Выбор ГЭСН'!$I$36,D13='Выбор ГЭСН'!$D$36,F13='Выбор ГЭСН'!$G$36),'Выбор ГЭСН'!$A$36,"Проверка сметчиком")))))))))))))))))))))))))))))</f>
        <v/>
      </c>
      <c r="L13" s="7" t="str">
        <f>IF(OR(K13="",K13="Проверка сметчиком"),"","100 шт")</f>
        <v/>
      </c>
      <c r="M13" s="9" t="str">
        <f>IF(AND(ISNUMBER(H13),H13&gt;0,MOD(H13,1)=0,K13&lt;&gt;"",K13&lt;&gt;"Проверка сметчиком"),H13/100,"")</f>
        <v/>
      </c>
      <c r="N13" s="7" t="str">
        <f>IF(C13="","",IF(K13="Проверка сметчиком",K13,IF(M13="","Уточните количество",IF(OR(B13="",I13="",J13=""),"Уточните марку и комплект","Сверьте норму и комплект"))))</f>
        <v/>
      </c>
    </row>
    <row r="14" ht="54" customHeight="1" spans="1:14" x14ac:dyDescent="0.25">
      <c r="A14" s="7">
        <v>6</v>
      </c>
      <c r="B14" s="8"/>
      <c r="C14" s="8"/>
      <c r="D14" s="8"/>
      <c r="E14" s="8"/>
      <c r="F14" s="8"/>
      <c r="G14" s="8"/>
      <c r="H14" s="8"/>
      <c r="I14" s="8"/>
      <c r="J14" s="8"/>
      <c r="K14" s="7" t="str">
        <f>IF(C14="","",IF(AND(OR(C14="Алюминий",C14="Биметалл"),ISNUMBER(E14),MOD(E14,1)=0,E14&gt;'Выбор ГЭСН'!$E$9,E14&lt;='Выбор ГЭСН'!$F$9,D14='Выбор ГЭСН'!$D$9),'Выбор ГЭСН'!$A$9,IF(AND(OR(C14="Алюминий",C14="Биметалл"),ISNUMBER(E14),MOD(E14,1)=0,E14&gt;'Выбор ГЭСН'!$E$10,E14&lt;='Выбор ГЭСН'!$F$10,D14='Выбор ГЭСН'!$D$10),'Выбор ГЭСН'!$A$10,IF(AND(OR(C14="Алюминий",C14="Биметалл"),ISNUMBER(E14),MOD(E14,1)=0,E14&gt;'Выбор ГЭСН'!$E$11,E14&lt;='Выбор ГЭСН'!$F$11,D14='Выбор ГЭСН'!$D$11),'Выбор ГЭСН'!$A$11,IF(AND(OR(C14="Алюминий",C14="Биметалл"),ISNUMBER(E14),MOD(E14,1)=0,E14&gt;'Выбор ГЭСН'!$E$12,E14&lt;='Выбор ГЭСН'!$F$12,D14='Выбор ГЭСН'!$D$12),'Выбор ГЭСН'!$A$12,IF(AND(OR(C14="Алюминий",C14="Биметалл"),ISNUMBER(E14),MOD(E14,1)=0,E14&gt;'Выбор ГЭСН'!$E$13,E14&lt;='Выбор ГЭСН'!$F$13,D14='Выбор ГЭСН'!$D$13),'Выбор ГЭСН'!$A$13,IF(AND(OR(C14="Алюминий",C14="Биметалл"),ISNUMBER(E14),MOD(E14,1)=0,E14&gt;'Выбор ГЭСН'!$E$14,E14&lt;='Выбор ГЭСН'!$F$14,D14='Выбор ГЭСН'!$D$14),'Выбор ГЭСН'!$A$14,IF(AND(C14='Выбор ГЭСН'!$C$15,ISNUMBER(E14),MOD(E14,1)=0,E14&gt;'Выбор ГЭСН'!$E$15,E14&lt;='Выбор ГЭСН'!$F$15),'Выбор ГЭСН'!$A$15,IF(AND(C14='Выбор ГЭСН'!$C$16,ISNUMBER(E14),MOD(E14,1)=0,E14&gt;'Выбор ГЭСН'!$E$16,E14&lt;='Выбор ГЭСН'!$F$16),'Выбор ГЭСН'!$A$16,IF(AND(C14='Выбор ГЭСН'!$C$17,ISNUMBER(E14),MOD(E14,1)=0,E14&gt;'Выбор ГЭСН'!$E$17,E14&lt;='Выбор ГЭСН'!$F$17),'Выбор ГЭСН'!$A$17,IF(AND(C14='Выбор ГЭСН'!$C$18,ISNUMBER(E14),MOD(E14,1)=0,E14&gt;'Выбор ГЭСН'!$E$18,E14&lt;='Выбор ГЭСН'!$F$18),'Выбор ГЭСН'!$A$18,IF(AND(C14='Выбор ГЭСН'!$C$19,ISNUMBER(E14),MOD(E14,1)=0,E14&gt;'Выбор ГЭСН'!$E$19,E14&lt;='Выбор ГЭСН'!$F$19),'Выбор ГЭСН'!$A$19,IF(AND(C14='Выбор ГЭСН'!$C$20,ISNUMBER(E14),MOD(E14,1)=0,E14&gt;'Выбор ГЭСН'!$E$20,E14&lt;='Выбор ГЭСН'!$F$20),'Выбор ГЭСН'!$A$20,IF(AND(C14='Выбор ГЭСН'!$C$21,ISNUMBER(G14),MOD(G14,1)=0,G14&gt;'Выбор ГЭСН'!$H$21,G14&lt;='Выбор ГЭСН'!$I$21,D14='Выбор ГЭСН'!$D$21,F14='Выбор ГЭСН'!$G$21),'Выбор ГЭСН'!$A$21,IF(AND(C14='Выбор ГЭСН'!$C$22,ISNUMBER(G14),MOD(G14,1)=0,G14&gt;'Выбор ГЭСН'!$H$22,G14&lt;='Выбор ГЭСН'!$I$22,D14='Выбор ГЭСН'!$D$22,F14='Выбор ГЭСН'!$G$22),'Выбор ГЭСН'!$A$22,IF(AND(C14='Выбор ГЭСН'!$C$23,ISNUMBER(G14),MOD(G14,1)=0,G14&gt;'Выбор ГЭСН'!$H$23,G14&lt;='Выбор ГЭСН'!$I$23,D14='Выбор ГЭСН'!$D$23,F14='Выбор ГЭСН'!$G$23),'Выбор ГЭСН'!$A$23,IF(AND(C14='Выбор ГЭСН'!$C$24,ISNUMBER(G14),MOD(G14,1)=0,G14&gt;'Выбор ГЭСН'!$H$24,G14&lt;='Выбор ГЭСН'!$I$24,D14='Выбор ГЭСН'!$D$24,F14='Выбор ГЭСН'!$G$24),'Выбор ГЭСН'!$A$24,IF(AND(C14='Выбор ГЭСН'!$C$25,ISNUMBER(G14),MOD(G14,1)=0,G14&gt;'Выбор ГЭСН'!$H$25,G14&lt;='Выбор ГЭСН'!$I$25,D14='Выбор ГЭСН'!$D$25,F14='Выбор ГЭСН'!$G$25),'Выбор ГЭСН'!$A$25,IF(AND(C14='Выбор ГЭСН'!$C$26,ISNUMBER(G14),MOD(G14,1)=0,G14&gt;'Выбор ГЭСН'!$H$26,G14&lt;='Выбор ГЭСН'!$I$26,D14='Выбор ГЭСН'!$D$26,F14='Выбор ГЭСН'!$G$26),'Выбор ГЭСН'!$A$26,IF(AND(C14='Выбор ГЭСН'!$C$27,ISNUMBER(G14),MOD(G14,1)=0,G14&gt;'Выбор ГЭСН'!$H$27,G14&lt;='Выбор ГЭСН'!$I$27,D14='Выбор ГЭСН'!$D$27,F14='Выбор ГЭСН'!$G$27),'Выбор ГЭСН'!$A$27,IF(AND(C14='Выбор ГЭСН'!$C$28,ISNUMBER(G14),MOD(G14,1)=0,G14&gt;'Выбор ГЭСН'!$H$28,G14&lt;='Выбор ГЭСН'!$I$28,D14='Выбор ГЭСН'!$D$28,F14='Выбор ГЭСН'!$G$28),'Выбор ГЭСН'!$A$28,IF(AND(C14='Выбор ГЭСН'!$C$29,ISNUMBER(G14),MOD(G14,1)=0,G14&gt;'Выбор ГЭСН'!$H$29,G14&lt;='Выбор ГЭСН'!$I$29,D14='Выбор ГЭСН'!$D$29,F14='Выбор ГЭСН'!$G$29),'Выбор ГЭСН'!$A$29,IF(AND(C14='Выбор ГЭСН'!$C$30,ISNUMBER(G14),MOD(G14,1)=0,G14&gt;'Выбор ГЭСН'!$H$30,G14&lt;='Выбор ГЭСН'!$I$30,D14='Выбор ГЭСН'!$D$30,F14='Выбор ГЭСН'!$G$30),'Выбор ГЭСН'!$A$30,IF(AND(C14='Выбор ГЭСН'!$C$31,ISNUMBER(G14),MOD(G14,1)=0,G14&gt;'Выбор ГЭСН'!$H$31,G14&lt;='Выбор ГЭСН'!$I$31,D14='Выбор ГЭСН'!$D$31,F14='Выбор ГЭСН'!$G$31),'Выбор ГЭСН'!$A$31,IF(AND(C14='Выбор ГЭСН'!$C$32,ISNUMBER(G14),MOD(G14,1)=0,G14&gt;'Выбор ГЭСН'!$H$32,G14&lt;='Выбор ГЭСН'!$I$32,D14='Выбор ГЭСН'!$D$32,F14='Выбор ГЭСН'!$G$32),'Выбор ГЭСН'!$A$32,IF(AND(C14='Выбор ГЭСН'!$C$33,ISNUMBER(G14),MOD(G14,1)=0,G14&gt;'Выбор ГЭСН'!$H$33,G14&lt;='Выбор ГЭСН'!$I$33,D14='Выбор ГЭСН'!$D$33,F14='Выбор ГЭСН'!$G$33),'Выбор ГЭСН'!$A$33,IF(AND(C14='Выбор ГЭСН'!$C$34,ISNUMBER(G14),MOD(G14,1)=0,G14&gt;'Выбор ГЭСН'!$H$34,G14&lt;='Выбор ГЭСН'!$I$34,D14='Выбор ГЭСН'!$D$34,F14='Выбор ГЭСН'!$G$34),'Выбор ГЭСН'!$A$34,IF(AND(C14='Выбор ГЭСН'!$C$35,ISNUMBER(G14),MOD(G14,1)=0,G14&gt;'Выбор ГЭСН'!$H$35,G14&lt;='Выбор ГЭСН'!$I$35,D14='Выбор ГЭСН'!$D$35,F14='Выбор ГЭСН'!$G$35),'Выбор ГЭСН'!$A$35,IF(AND(C14='Выбор ГЭСН'!$C$36,ISNUMBER(G14),MOD(G14,1)=0,G14&gt;'Выбор ГЭСН'!$H$36,G14&lt;='Выбор ГЭСН'!$I$36,D14='Выбор ГЭСН'!$D$36,F14='Выбор ГЭСН'!$G$36),'Выбор ГЭСН'!$A$36,"Проверка сметчиком")))))))))))))))))))))))))))))</f>
        <v/>
      </c>
      <c r="L14" s="7" t="str">
        <f>IF(OR(K14="",K14="Проверка сметчиком"),"","100 шт")</f>
        <v/>
      </c>
      <c r="M14" s="9" t="str">
        <f>IF(AND(ISNUMBER(H14),H14&gt;0,MOD(H14,1)=0,K14&lt;&gt;"",K14&lt;&gt;"Проверка сметчиком"),H14/100,"")</f>
        <v/>
      </c>
      <c r="N14" s="7" t="str">
        <f>IF(C14="","",IF(K14="Проверка сметчиком",K14,IF(M14="","Уточните количество",IF(OR(B14="",I14="",J14=""),"Уточните марку и комплект","Сверьте норму и комплект"))))</f>
        <v/>
      </c>
    </row>
    <row r="15" ht="54" customHeight="1" spans="1:14" x14ac:dyDescent="0.25">
      <c r="A15" s="7">
        <v>7</v>
      </c>
      <c r="B15" s="8"/>
      <c r="C15" s="8"/>
      <c r="D15" s="8"/>
      <c r="E15" s="8"/>
      <c r="F15" s="8"/>
      <c r="G15" s="8"/>
      <c r="H15" s="8"/>
      <c r="I15" s="8"/>
      <c r="J15" s="8"/>
      <c r="K15" s="7" t="str">
        <f>IF(C15="","",IF(AND(OR(C15="Алюминий",C15="Биметалл"),ISNUMBER(E15),MOD(E15,1)=0,E15&gt;'Выбор ГЭСН'!$E$9,E15&lt;='Выбор ГЭСН'!$F$9,D15='Выбор ГЭСН'!$D$9),'Выбор ГЭСН'!$A$9,IF(AND(OR(C15="Алюминий",C15="Биметалл"),ISNUMBER(E15),MOD(E15,1)=0,E15&gt;'Выбор ГЭСН'!$E$10,E15&lt;='Выбор ГЭСН'!$F$10,D15='Выбор ГЭСН'!$D$10),'Выбор ГЭСН'!$A$10,IF(AND(OR(C15="Алюминий",C15="Биметалл"),ISNUMBER(E15),MOD(E15,1)=0,E15&gt;'Выбор ГЭСН'!$E$11,E15&lt;='Выбор ГЭСН'!$F$11,D15='Выбор ГЭСН'!$D$11),'Выбор ГЭСН'!$A$11,IF(AND(OR(C15="Алюминий",C15="Биметалл"),ISNUMBER(E15),MOD(E15,1)=0,E15&gt;'Выбор ГЭСН'!$E$12,E15&lt;='Выбор ГЭСН'!$F$12,D15='Выбор ГЭСН'!$D$12),'Выбор ГЭСН'!$A$12,IF(AND(OR(C15="Алюминий",C15="Биметалл"),ISNUMBER(E15),MOD(E15,1)=0,E15&gt;'Выбор ГЭСН'!$E$13,E15&lt;='Выбор ГЭСН'!$F$13,D15='Выбор ГЭСН'!$D$13),'Выбор ГЭСН'!$A$13,IF(AND(OR(C15="Алюминий",C15="Биметалл"),ISNUMBER(E15),MOD(E15,1)=0,E15&gt;'Выбор ГЭСН'!$E$14,E15&lt;='Выбор ГЭСН'!$F$14,D15='Выбор ГЭСН'!$D$14),'Выбор ГЭСН'!$A$14,IF(AND(C15='Выбор ГЭСН'!$C$15,ISNUMBER(E15),MOD(E15,1)=0,E15&gt;'Выбор ГЭСН'!$E$15,E15&lt;='Выбор ГЭСН'!$F$15),'Выбор ГЭСН'!$A$15,IF(AND(C15='Выбор ГЭСН'!$C$16,ISNUMBER(E15),MOD(E15,1)=0,E15&gt;'Выбор ГЭСН'!$E$16,E15&lt;='Выбор ГЭСН'!$F$16),'Выбор ГЭСН'!$A$16,IF(AND(C15='Выбор ГЭСН'!$C$17,ISNUMBER(E15),MOD(E15,1)=0,E15&gt;'Выбор ГЭСН'!$E$17,E15&lt;='Выбор ГЭСН'!$F$17),'Выбор ГЭСН'!$A$17,IF(AND(C15='Выбор ГЭСН'!$C$18,ISNUMBER(E15),MOD(E15,1)=0,E15&gt;'Выбор ГЭСН'!$E$18,E15&lt;='Выбор ГЭСН'!$F$18),'Выбор ГЭСН'!$A$18,IF(AND(C15='Выбор ГЭСН'!$C$19,ISNUMBER(E15),MOD(E15,1)=0,E15&gt;'Выбор ГЭСН'!$E$19,E15&lt;='Выбор ГЭСН'!$F$19),'Выбор ГЭСН'!$A$19,IF(AND(C15='Выбор ГЭСН'!$C$20,ISNUMBER(E15),MOD(E15,1)=0,E15&gt;'Выбор ГЭСН'!$E$20,E15&lt;='Выбор ГЭСН'!$F$20),'Выбор ГЭСН'!$A$20,IF(AND(C15='Выбор ГЭСН'!$C$21,ISNUMBER(G15),MOD(G15,1)=0,G15&gt;'Выбор ГЭСН'!$H$21,G15&lt;='Выбор ГЭСН'!$I$21,D15='Выбор ГЭСН'!$D$21,F15='Выбор ГЭСН'!$G$21),'Выбор ГЭСН'!$A$21,IF(AND(C15='Выбор ГЭСН'!$C$22,ISNUMBER(G15),MOD(G15,1)=0,G15&gt;'Выбор ГЭСН'!$H$22,G15&lt;='Выбор ГЭСН'!$I$22,D15='Выбор ГЭСН'!$D$22,F15='Выбор ГЭСН'!$G$22),'Выбор ГЭСН'!$A$22,IF(AND(C15='Выбор ГЭСН'!$C$23,ISNUMBER(G15),MOD(G15,1)=0,G15&gt;'Выбор ГЭСН'!$H$23,G15&lt;='Выбор ГЭСН'!$I$23,D15='Выбор ГЭСН'!$D$23,F15='Выбор ГЭСН'!$G$23),'Выбор ГЭСН'!$A$23,IF(AND(C15='Выбор ГЭСН'!$C$24,ISNUMBER(G15),MOD(G15,1)=0,G15&gt;'Выбор ГЭСН'!$H$24,G15&lt;='Выбор ГЭСН'!$I$24,D15='Выбор ГЭСН'!$D$24,F15='Выбор ГЭСН'!$G$24),'Выбор ГЭСН'!$A$24,IF(AND(C15='Выбор ГЭСН'!$C$25,ISNUMBER(G15),MOD(G15,1)=0,G15&gt;'Выбор ГЭСН'!$H$25,G15&lt;='Выбор ГЭСН'!$I$25,D15='Выбор ГЭСН'!$D$25,F15='Выбор ГЭСН'!$G$25),'Выбор ГЭСН'!$A$25,IF(AND(C15='Выбор ГЭСН'!$C$26,ISNUMBER(G15),MOD(G15,1)=0,G15&gt;'Выбор ГЭСН'!$H$26,G15&lt;='Выбор ГЭСН'!$I$26,D15='Выбор ГЭСН'!$D$26,F15='Выбор ГЭСН'!$G$26),'Выбор ГЭСН'!$A$26,IF(AND(C15='Выбор ГЭСН'!$C$27,ISNUMBER(G15),MOD(G15,1)=0,G15&gt;'Выбор ГЭСН'!$H$27,G15&lt;='Выбор ГЭСН'!$I$27,D15='Выбор ГЭСН'!$D$27,F15='Выбор ГЭСН'!$G$27),'Выбор ГЭСН'!$A$27,IF(AND(C15='Выбор ГЭСН'!$C$28,ISNUMBER(G15),MOD(G15,1)=0,G15&gt;'Выбор ГЭСН'!$H$28,G15&lt;='Выбор ГЭСН'!$I$28,D15='Выбор ГЭСН'!$D$28,F15='Выбор ГЭСН'!$G$28),'Выбор ГЭСН'!$A$28,IF(AND(C15='Выбор ГЭСН'!$C$29,ISNUMBER(G15),MOD(G15,1)=0,G15&gt;'Выбор ГЭСН'!$H$29,G15&lt;='Выбор ГЭСН'!$I$29,D15='Выбор ГЭСН'!$D$29,F15='Выбор ГЭСН'!$G$29),'Выбор ГЭСН'!$A$29,IF(AND(C15='Выбор ГЭСН'!$C$30,ISNUMBER(G15),MOD(G15,1)=0,G15&gt;'Выбор ГЭСН'!$H$30,G15&lt;='Выбор ГЭСН'!$I$30,D15='Выбор ГЭСН'!$D$30,F15='Выбор ГЭСН'!$G$30),'Выбор ГЭСН'!$A$30,IF(AND(C15='Выбор ГЭСН'!$C$31,ISNUMBER(G15),MOD(G15,1)=0,G15&gt;'Выбор ГЭСН'!$H$31,G15&lt;='Выбор ГЭСН'!$I$31,D15='Выбор ГЭСН'!$D$31,F15='Выбор ГЭСН'!$G$31),'Выбор ГЭСН'!$A$31,IF(AND(C15='Выбор ГЭСН'!$C$32,ISNUMBER(G15),MOD(G15,1)=0,G15&gt;'Выбор ГЭСН'!$H$32,G15&lt;='Выбор ГЭСН'!$I$32,D15='Выбор ГЭСН'!$D$32,F15='Выбор ГЭСН'!$G$32),'Выбор ГЭСН'!$A$32,IF(AND(C15='Выбор ГЭСН'!$C$33,ISNUMBER(G15),MOD(G15,1)=0,G15&gt;'Выбор ГЭСН'!$H$33,G15&lt;='Выбор ГЭСН'!$I$33,D15='Выбор ГЭСН'!$D$33,F15='Выбор ГЭСН'!$G$33),'Выбор ГЭСН'!$A$33,IF(AND(C15='Выбор ГЭСН'!$C$34,ISNUMBER(G15),MOD(G15,1)=0,G15&gt;'Выбор ГЭСН'!$H$34,G15&lt;='Выбор ГЭСН'!$I$34,D15='Выбор ГЭСН'!$D$34,F15='Выбор ГЭСН'!$G$34),'Выбор ГЭСН'!$A$34,IF(AND(C15='Выбор ГЭСН'!$C$35,ISNUMBER(G15),MOD(G15,1)=0,G15&gt;'Выбор ГЭСН'!$H$35,G15&lt;='Выбор ГЭСН'!$I$35,D15='Выбор ГЭСН'!$D$35,F15='Выбор ГЭСН'!$G$35),'Выбор ГЭСН'!$A$35,IF(AND(C15='Выбор ГЭСН'!$C$36,ISNUMBER(G15),MOD(G15,1)=0,G15&gt;'Выбор ГЭСН'!$H$36,G15&lt;='Выбор ГЭСН'!$I$36,D15='Выбор ГЭСН'!$D$36,F15='Выбор ГЭСН'!$G$36),'Выбор ГЭСН'!$A$36,"Проверка сметчиком")))))))))))))))))))))))))))))</f>
        <v/>
      </c>
      <c r="L15" s="7" t="str">
        <f>IF(OR(K15="",K15="Проверка сметчиком"),"","100 шт")</f>
        <v/>
      </c>
      <c r="M15" s="9" t="str">
        <f>IF(AND(ISNUMBER(H15),H15&gt;0,MOD(H15,1)=0,K15&lt;&gt;"",K15&lt;&gt;"Проверка сметчиком"),H15/100,"")</f>
        <v/>
      </c>
      <c r="N15" s="7" t="str">
        <f>IF(C15="","",IF(K15="Проверка сметчиком",K15,IF(M15="","Уточните количество",IF(OR(B15="",I15="",J15=""),"Уточните марку и комплект","Сверьте норму и комплект"))))</f>
        <v/>
      </c>
    </row>
    <row r="16" ht="54" customHeight="1" spans="1:14" x14ac:dyDescent="0.25">
      <c r="A16" s="7">
        <v>8</v>
      </c>
      <c r="B16" s="8"/>
      <c r="C16" s="8"/>
      <c r="D16" s="8"/>
      <c r="E16" s="8"/>
      <c r="F16" s="8"/>
      <c r="G16" s="8"/>
      <c r="H16" s="8"/>
      <c r="I16" s="8"/>
      <c r="J16" s="8"/>
      <c r="K16" s="7" t="str">
        <f>IF(C16="","",IF(AND(OR(C16="Алюминий",C16="Биметалл"),ISNUMBER(E16),MOD(E16,1)=0,E16&gt;'Выбор ГЭСН'!$E$9,E16&lt;='Выбор ГЭСН'!$F$9,D16='Выбор ГЭСН'!$D$9),'Выбор ГЭСН'!$A$9,IF(AND(OR(C16="Алюминий",C16="Биметалл"),ISNUMBER(E16),MOD(E16,1)=0,E16&gt;'Выбор ГЭСН'!$E$10,E16&lt;='Выбор ГЭСН'!$F$10,D16='Выбор ГЭСН'!$D$10),'Выбор ГЭСН'!$A$10,IF(AND(OR(C16="Алюминий",C16="Биметалл"),ISNUMBER(E16),MOD(E16,1)=0,E16&gt;'Выбор ГЭСН'!$E$11,E16&lt;='Выбор ГЭСН'!$F$11,D16='Выбор ГЭСН'!$D$11),'Выбор ГЭСН'!$A$11,IF(AND(OR(C16="Алюминий",C16="Биметалл"),ISNUMBER(E16),MOD(E16,1)=0,E16&gt;'Выбор ГЭСН'!$E$12,E16&lt;='Выбор ГЭСН'!$F$12,D16='Выбор ГЭСН'!$D$12),'Выбор ГЭСН'!$A$12,IF(AND(OR(C16="Алюминий",C16="Биметалл"),ISNUMBER(E16),MOD(E16,1)=0,E16&gt;'Выбор ГЭСН'!$E$13,E16&lt;='Выбор ГЭСН'!$F$13,D16='Выбор ГЭСН'!$D$13),'Выбор ГЭСН'!$A$13,IF(AND(OR(C16="Алюминий",C16="Биметалл"),ISNUMBER(E16),MOD(E16,1)=0,E16&gt;'Выбор ГЭСН'!$E$14,E16&lt;='Выбор ГЭСН'!$F$14,D16='Выбор ГЭСН'!$D$14),'Выбор ГЭСН'!$A$14,IF(AND(C16='Выбор ГЭСН'!$C$15,ISNUMBER(E16),MOD(E16,1)=0,E16&gt;'Выбор ГЭСН'!$E$15,E16&lt;='Выбор ГЭСН'!$F$15),'Выбор ГЭСН'!$A$15,IF(AND(C16='Выбор ГЭСН'!$C$16,ISNUMBER(E16),MOD(E16,1)=0,E16&gt;'Выбор ГЭСН'!$E$16,E16&lt;='Выбор ГЭСН'!$F$16),'Выбор ГЭСН'!$A$16,IF(AND(C16='Выбор ГЭСН'!$C$17,ISNUMBER(E16),MOD(E16,1)=0,E16&gt;'Выбор ГЭСН'!$E$17,E16&lt;='Выбор ГЭСН'!$F$17),'Выбор ГЭСН'!$A$17,IF(AND(C16='Выбор ГЭСН'!$C$18,ISNUMBER(E16),MOD(E16,1)=0,E16&gt;'Выбор ГЭСН'!$E$18,E16&lt;='Выбор ГЭСН'!$F$18),'Выбор ГЭСН'!$A$18,IF(AND(C16='Выбор ГЭСН'!$C$19,ISNUMBER(E16),MOD(E16,1)=0,E16&gt;'Выбор ГЭСН'!$E$19,E16&lt;='Выбор ГЭСН'!$F$19),'Выбор ГЭСН'!$A$19,IF(AND(C16='Выбор ГЭСН'!$C$20,ISNUMBER(E16),MOD(E16,1)=0,E16&gt;'Выбор ГЭСН'!$E$20,E16&lt;='Выбор ГЭСН'!$F$20),'Выбор ГЭСН'!$A$20,IF(AND(C16='Выбор ГЭСН'!$C$21,ISNUMBER(G16),MOD(G16,1)=0,G16&gt;'Выбор ГЭСН'!$H$21,G16&lt;='Выбор ГЭСН'!$I$21,D16='Выбор ГЭСН'!$D$21,F16='Выбор ГЭСН'!$G$21),'Выбор ГЭСН'!$A$21,IF(AND(C16='Выбор ГЭСН'!$C$22,ISNUMBER(G16),MOD(G16,1)=0,G16&gt;'Выбор ГЭСН'!$H$22,G16&lt;='Выбор ГЭСН'!$I$22,D16='Выбор ГЭСН'!$D$22,F16='Выбор ГЭСН'!$G$22),'Выбор ГЭСН'!$A$22,IF(AND(C16='Выбор ГЭСН'!$C$23,ISNUMBER(G16),MOD(G16,1)=0,G16&gt;'Выбор ГЭСН'!$H$23,G16&lt;='Выбор ГЭСН'!$I$23,D16='Выбор ГЭСН'!$D$23,F16='Выбор ГЭСН'!$G$23),'Выбор ГЭСН'!$A$23,IF(AND(C16='Выбор ГЭСН'!$C$24,ISNUMBER(G16),MOD(G16,1)=0,G16&gt;'Выбор ГЭСН'!$H$24,G16&lt;='Выбор ГЭСН'!$I$24,D16='Выбор ГЭСН'!$D$24,F16='Выбор ГЭСН'!$G$24),'Выбор ГЭСН'!$A$24,IF(AND(C16='Выбор ГЭСН'!$C$25,ISNUMBER(G16),MOD(G16,1)=0,G16&gt;'Выбор ГЭСН'!$H$25,G16&lt;='Выбор ГЭСН'!$I$25,D16='Выбор ГЭСН'!$D$25,F16='Выбор ГЭСН'!$G$25),'Выбор ГЭСН'!$A$25,IF(AND(C16='Выбор ГЭСН'!$C$26,ISNUMBER(G16),MOD(G16,1)=0,G16&gt;'Выбор ГЭСН'!$H$26,G16&lt;='Выбор ГЭСН'!$I$26,D16='Выбор ГЭСН'!$D$26,F16='Выбор ГЭСН'!$G$26),'Выбор ГЭСН'!$A$26,IF(AND(C16='Выбор ГЭСН'!$C$27,ISNUMBER(G16),MOD(G16,1)=0,G16&gt;'Выбор ГЭСН'!$H$27,G16&lt;='Выбор ГЭСН'!$I$27,D16='Выбор ГЭСН'!$D$27,F16='Выбор ГЭСН'!$G$27),'Выбор ГЭСН'!$A$27,IF(AND(C16='Выбор ГЭСН'!$C$28,ISNUMBER(G16),MOD(G16,1)=0,G16&gt;'Выбор ГЭСН'!$H$28,G16&lt;='Выбор ГЭСН'!$I$28,D16='Выбор ГЭСН'!$D$28,F16='Выбор ГЭСН'!$G$28),'Выбор ГЭСН'!$A$28,IF(AND(C16='Выбор ГЭСН'!$C$29,ISNUMBER(G16),MOD(G16,1)=0,G16&gt;'Выбор ГЭСН'!$H$29,G16&lt;='Выбор ГЭСН'!$I$29,D16='Выбор ГЭСН'!$D$29,F16='Выбор ГЭСН'!$G$29),'Выбор ГЭСН'!$A$29,IF(AND(C16='Выбор ГЭСН'!$C$30,ISNUMBER(G16),MOD(G16,1)=0,G16&gt;'Выбор ГЭСН'!$H$30,G16&lt;='Выбор ГЭСН'!$I$30,D16='Выбор ГЭСН'!$D$30,F16='Выбор ГЭСН'!$G$30),'Выбор ГЭСН'!$A$30,IF(AND(C16='Выбор ГЭСН'!$C$31,ISNUMBER(G16),MOD(G16,1)=0,G16&gt;'Выбор ГЭСН'!$H$31,G16&lt;='Выбор ГЭСН'!$I$31,D16='Выбор ГЭСН'!$D$31,F16='Выбор ГЭСН'!$G$31),'Выбор ГЭСН'!$A$31,IF(AND(C16='Выбор ГЭСН'!$C$32,ISNUMBER(G16),MOD(G16,1)=0,G16&gt;'Выбор ГЭСН'!$H$32,G16&lt;='Выбор ГЭСН'!$I$32,D16='Выбор ГЭСН'!$D$32,F16='Выбор ГЭСН'!$G$32),'Выбор ГЭСН'!$A$32,IF(AND(C16='Выбор ГЭСН'!$C$33,ISNUMBER(G16),MOD(G16,1)=0,G16&gt;'Выбор ГЭСН'!$H$33,G16&lt;='Выбор ГЭСН'!$I$33,D16='Выбор ГЭСН'!$D$33,F16='Выбор ГЭСН'!$G$33),'Выбор ГЭСН'!$A$33,IF(AND(C16='Выбор ГЭСН'!$C$34,ISNUMBER(G16),MOD(G16,1)=0,G16&gt;'Выбор ГЭСН'!$H$34,G16&lt;='Выбор ГЭСН'!$I$34,D16='Выбор ГЭСН'!$D$34,F16='Выбор ГЭСН'!$G$34),'Выбор ГЭСН'!$A$34,IF(AND(C16='Выбор ГЭСН'!$C$35,ISNUMBER(G16),MOD(G16,1)=0,G16&gt;'Выбор ГЭСН'!$H$35,G16&lt;='Выбор ГЭСН'!$I$35,D16='Выбор ГЭСН'!$D$35,F16='Выбор ГЭСН'!$G$35),'Выбор ГЭСН'!$A$35,IF(AND(C16='Выбор ГЭСН'!$C$36,ISNUMBER(G16),MOD(G16,1)=0,G16&gt;'Выбор ГЭСН'!$H$36,G16&lt;='Выбор ГЭСН'!$I$36,D16='Выбор ГЭСН'!$D$36,F16='Выбор ГЭСН'!$G$36),'Выбор ГЭСН'!$A$36,"Проверка сметчиком")))))))))))))))))))))))))))))</f>
        <v/>
      </c>
      <c r="L16" s="7" t="str">
        <f>IF(OR(K16="",K16="Проверка сметчиком"),"","100 шт")</f>
        <v/>
      </c>
      <c r="M16" s="9" t="str">
        <f>IF(AND(ISNUMBER(H16),H16&gt;0,MOD(H16,1)=0,K16&lt;&gt;"",K16&lt;&gt;"Проверка сметчиком"),H16/100,"")</f>
        <v/>
      </c>
      <c r="N16" s="7" t="str">
        <f>IF(C16="","",IF(K16="Проверка сметчиком",K16,IF(M16="","Уточните количество",IF(OR(B16="",I16="",J16=""),"Уточните марку и комплект","Сверьте норму и комплект"))))</f>
        <v/>
      </c>
    </row>
    <row r="17" ht="54" customHeight="1" spans="1:14" x14ac:dyDescent="0.25">
      <c r="A17" s="7">
        <v>9</v>
      </c>
      <c r="B17" s="8"/>
      <c r="C17" s="8"/>
      <c r="D17" s="8"/>
      <c r="E17" s="8"/>
      <c r="F17" s="8"/>
      <c r="G17" s="8"/>
      <c r="H17" s="8"/>
      <c r="I17" s="8"/>
      <c r="J17" s="8"/>
      <c r="K17" s="7" t="str">
        <f>IF(C17="","",IF(AND(OR(C17="Алюминий",C17="Биметалл"),ISNUMBER(E17),MOD(E17,1)=0,E17&gt;'Выбор ГЭСН'!$E$9,E17&lt;='Выбор ГЭСН'!$F$9,D17='Выбор ГЭСН'!$D$9),'Выбор ГЭСН'!$A$9,IF(AND(OR(C17="Алюминий",C17="Биметалл"),ISNUMBER(E17),MOD(E17,1)=0,E17&gt;'Выбор ГЭСН'!$E$10,E17&lt;='Выбор ГЭСН'!$F$10,D17='Выбор ГЭСН'!$D$10),'Выбор ГЭСН'!$A$10,IF(AND(OR(C17="Алюминий",C17="Биметалл"),ISNUMBER(E17),MOD(E17,1)=0,E17&gt;'Выбор ГЭСН'!$E$11,E17&lt;='Выбор ГЭСН'!$F$11,D17='Выбор ГЭСН'!$D$11),'Выбор ГЭСН'!$A$11,IF(AND(OR(C17="Алюминий",C17="Биметалл"),ISNUMBER(E17),MOD(E17,1)=0,E17&gt;'Выбор ГЭСН'!$E$12,E17&lt;='Выбор ГЭСН'!$F$12,D17='Выбор ГЭСН'!$D$12),'Выбор ГЭСН'!$A$12,IF(AND(OR(C17="Алюминий",C17="Биметалл"),ISNUMBER(E17),MOD(E17,1)=0,E17&gt;'Выбор ГЭСН'!$E$13,E17&lt;='Выбор ГЭСН'!$F$13,D17='Выбор ГЭСН'!$D$13),'Выбор ГЭСН'!$A$13,IF(AND(OR(C17="Алюминий",C17="Биметалл"),ISNUMBER(E17),MOD(E17,1)=0,E17&gt;'Выбор ГЭСН'!$E$14,E17&lt;='Выбор ГЭСН'!$F$14,D17='Выбор ГЭСН'!$D$14),'Выбор ГЭСН'!$A$14,IF(AND(C17='Выбор ГЭСН'!$C$15,ISNUMBER(E17),MOD(E17,1)=0,E17&gt;'Выбор ГЭСН'!$E$15,E17&lt;='Выбор ГЭСН'!$F$15),'Выбор ГЭСН'!$A$15,IF(AND(C17='Выбор ГЭСН'!$C$16,ISNUMBER(E17),MOD(E17,1)=0,E17&gt;'Выбор ГЭСН'!$E$16,E17&lt;='Выбор ГЭСН'!$F$16),'Выбор ГЭСН'!$A$16,IF(AND(C17='Выбор ГЭСН'!$C$17,ISNUMBER(E17),MOD(E17,1)=0,E17&gt;'Выбор ГЭСН'!$E$17,E17&lt;='Выбор ГЭСН'!$F$17),'Выбор ГЭСН'!$A$17,IF(AND(C17='Выбор ГЭСН'!$C$18,ISNUMBER(E17),MOD(E17,1)=0,E17&gt;'Выбор ГЭСН'!$E$18,E17&lt;='Выбор ГЭСН'!$F$18),'Выбор ГЭСН'!$A$18,IF(AND(C17='Выбор ГЭСН'!$C$19,ISNUMBER(E17),MOD(E17,1)=0,E17&gt;'Выбор ГЭСН'!$E$19,E17&lt;='Выбор ГЭСН'!$F$19),'Выбор ГЭСН'!$A$19,IF(AND(C17='Выбор ГЭСН'!$C$20,ISNUMBER(E17),MOD(E17,1)=0,E17&gt;'Выбор ГЭСН'!$E$20,E17&lt;='Выбор ГЭСН'!$F$20),'Выбор ГЭСН'!$A$20,IF(AND(C17='Выбор ГЭСН'!$C$21,ISNUMBER(G17),MOD(G17,1)=0,G17&gt;'Выбор ГЭСН'!$H$21,G17&lt;='Выбор ГЭСН'!$I$21,D17='Выбор ГЭСН'!$D$21,F17='Выбор ГЭСН'!$G$21),'Выбор ГЭСН'!$A$21,IF(AND(C17='Выбор ГЭСН'!$C$22,ISNUMBER(G17),MOD(G17,1)=0,G17&gt;'Выбор ГЭСН'!$H$22,G17&lt;='Выбор ГЭСН'!$I$22,D17='Выбор ГЭСН'!$D$22,F17='Выбор ГЭСН'!$G$22),'Выбор ГЭСН'!$A$22,IF(AND(C17='Выбор ГЭСН'!$C$23,ISNUMBER(G17),MOD(G17,1)=0,G17&gt;'Выбор ГЭСН'!$H$23,G17&lt;='Выбор ГЭСН'!$I$23,D17='Выбор ГЭСН'!$D$23,F17='Выбор ГЭСН'!$G$23),'Выбор ГЭСН'!$A$23,IF(AND(C17='Выбор ГЭСН'!$C$24,ISNUMBER(G17),MOD(G17,1)=0,G17&gt;'Выбор ГЭСН'!$H$24,G17&lt;='Выбор ГЭСН'!$I$24,D17='Выбор ГЭСН'!$D$24,F17='Выбор ГЭСН'!$G$24),'Выбор ГЭСН'!$A$24,IF(AND(C17='Выбор ГЭСН'!$C$25,ISNUMBER(G17),MOD(G17,1)=0,G17&gt;'Выбор ГЭСН'!$H$25,G17&lt;='Выбор ГЭСН'!$I$25,D17='Выбор ГЭСН'!$D$25,F17='Выбор ГЭСН'!$G$25),'Выбор ГЭСН'!$A$25,IF(AND(C17='Выбор ГЭСН'!$C$26,ISNUMBER(G17),MOD(G17,1)=0,G17&gt;'Выбор ГЭСН'!$H$26,G17&lt;='Выбор ГЭСН'!$I$26,D17='Выбор ГЭСН'!$D$26,F17='Выбор ГЭСН'!$G$26),'Выбор ГЭСН'!$A$26,IF(AND(C17='Выбор ГЭСН'!$C$27,ISNUMBER(G17),MOD(G17,1)=0,G17&gt;'Выбор ГЭСН'!$H$27,G17&lt;='Выбор ГЭСН'!$I$27,D17='Выбор ГЭСН'!$D$27,F17='Выбор ГЭСН'!$G$27),'Выбор ГЭСН'!$A$27,IF(AND(C17='Выбор ГЭСН'!$C$28,ISNUMBER(G17),MOD(G17,1)=0,G17&gt;'Выбор ГЭСН'!$H$28,G17&lt;='Выбор ГЭСН'!$I$28,D17='Выбор ГЭСН'!$D$28,F17='Выбор ГЭСН'!$G$28),'Выбор ГЭСН'!$A$28,IF(AND(C17='Выбор ГЭСН'!$C$29,ISNUMBER(G17),MOD(G17,1)=0,G17&gt;'Выбор ГЭСН'!$H$29,G17&lt;='Выбор ГЭСН'!$I$29,D17='Выбор ГЭСН'!$D$29,F17='Выбор ГЭСН'!$G$29),'Выбор ГЭСН'!$A$29,IF(AND(C17='Выбор ГЭСН'!$C$30,ISNUMBER(G17),MOD(G17,1)=0,G17&gt;'Выбор ГЭСН'!$H$30,G17&lt;='Выбор ГЭСН'!$I$30,D17='Выбор ГЭСН'!$D$30,F17='Выбор ГЭСН'!$G$30),'Выбор ГЭСН'!$A$30,IF(AND(C17='Выбор ГЭСН'!$C$31,ISNUMBER(G17),MOD(G17,1)=0,G17&gt;'Выбор ГЭСН'!$H$31,G17&lt;='Выбор ГЭСН'!$I$31,D17='Выбор ГЭСН'!$D$31,F17='Выбор ГЭСН'!$G$31),'Выбор ГЭСН'!$A$31,IF(AND(C17='Выбор ГЭСН'!$C$32,ISNUMBER(G17),MOD(G17,1)=0,G17&gt;'Выбор ГЭСН'!$H$32,G17&lt;='Выбор ГЭСН'!$I$32,D17='Выбор ГЭСН'!$D$32,F17='Выбор ГЭСН'!$G$32),'Выбор ГЭСН'!$A$32,IF(AND(C17='Выбор ГЭСН'!$C$33,ISNUMBER(G17),MOD(G17,1)=0,G17&gt;'Выбор ГЭСН'!$H$33,G17&lt;='Выбор ГЭСН'!$I$33,D17='Выбор ГЭСН'!$D$33,F17='Выбор ГЭСН'!$G$33),'Выбор ГЭСН'!$A$33,IF(AND(C17='Выбор ГЭСН'!$C$34,ISNUMBER(G17),MOD(G17,1)=0,G17&gt;'Выбор ГЭСН'!$H$34,G17&lt;='Выбор ГЭСН'!$I$34,D17='Выбор ГЭСН'!$D$34,F17='Выбор ГЭСН'!$G$34),'Выбор ГЭСН'!$A$34,IF(AND(C17='Выбор ГЭСН'!$C$35,ISNUMBER(G17),MOD(G17,1)=0,G17&gt;'Выбор ГЭСН'!$H$35,G17&lt;='Выбор ГЭСН'!$I$35,D17='Выбор ГЭСН'!$D$35,F17='Выбор ГЭСН'!$G$35),'Выбор ГЭСН'!$A$35,IF(AND(C17='Выбор ГЭСН'!$C$36,ISNUMBER(G17),MOD(G17,1)=0,G17&gt;'Выбор ГЭСН'!$H$36,G17&lt;='Выбор ГЭСН'!$I$36,D17='Выбор ГЭСН'!$D$36,F17='Выбор ГЭСН'!$G$36),'Выбор ГЭСН'!$A$36,"Проверка сметчиком")))))))))))))))))))))))))))))</f>
        <v/>
      </c>
      <c r="L17" s="7" t="str">
        <f>IF(OR(K17="",K17="Проверка сметчиком"),"","100 шт")</f>
        <v/>
      </c>
      <c r="M17" s="9" t="str">
        <f>IF(AND(ISNUMBER(H17),H17&gt;0,MOD(H17,1)=0,K17&lt;&gt;"",K17&lt;&gt;"Проверка сметчиком"),H17/100,"")</f>
        <v/>
      </c>
      <c r="N17" s="7" t="str">
        <f>IF(C17="","",IF(K17="Проверка сметчиком",K17,IF(M17="","Уточните количество",IF(OR(B17="",I17="",J17=""),"Уточните марку и комплект","Сверьте норму и комплект"))))</f>
        <v/>
      </c>
    </row>
    <row r="18" ht="54" customHeight="1" spans="1:14" x14ac:dyDescent="0.25">
      <c r="A18" s="7">
        <v>10</v>
      </c>
      <c r="B18" s="8"/>
      <c r="C18" s="8"/>
      <c r="D18" s="8"/>
      <c r="E18" s="8"/>
      <c r="F18" s="8"/>
      <c r="G18" s="8"/>
      <c r="H18" s="8"/>
      <c r="I18" s="8"/>
      <c r="J18" s="8"/>
      <c r="K18" s="7" t="str">
        <f>IF(C18="","",IF(AND(OR(C18="Алюминий",C18="Биметалл"),ISNUMBER(E18),MOD(E18,1)=0,E18&gt;'Выбор ГЭСН'!$E$9,E18&lt;='Выбор ГЭСН'!$F$9,D18='Выбор ГЭСН'!$D$9),'Выбор ГЭСН'!$A$9,IF(AND(OR(C18="Алюминий",C18="Биметалл"),ISNUMBER(E18),MOD(E18,1)=0,E18&gt;'Выбор ГЭСН'!$E$10,E18&lt;='Выбор ГЭСН'!$F$10,D18='Выбор ГЭСН'!$D$10),'Выбор ГЭСН'!$A$10,IF(AND(OR(C18="Алюминий",C18="Биметалл"),ISNUMBER(E18),MOD(E18,1)=0,E18&gt;'Выбор ГЭСН'!$E$11,E18&lt;='Выбор ГЭСН'!$F$11,D18='Выбор ГЭСН'!$D$11),'Выбор ГЭСН'!$A$11,IF(AND(OR(C18="Алюминий",C18="Биметалл"),ISNUMBER(E18),MOD(E18,1)=0,E18&gt;'Выбор ГЭСН'!$E$12,E18&lt;='Выбор ГЭСН'!$F$12,D18='Выбор ГЭСН'!$D$12),'Выбор ГЭСН'!$A$12,IF(AND(OR(C18="Алюминий",C18="Биметалл"),ISNUMBER(E18),MOD(E18,1)=0,E18&gt;'Выбор ГЭСН'!$E$13,E18&lt;='Выбор ГЭСН'!$F$13,D18='Выбор ГЭСН'!$D$13),'Выбор ГЭСН'!$A$13,IF(AND(OR(C18="Алюминий",C18="Биметалл"),ISNUMBER(E18),MOD(E18,1)=0,E18&gt;'Выбор ГЭСН'!$E$14,E18&lt;='Выбор ГЭСН'!$F$14,D18='Выбор ГЭСН'!$D$14),'Выбор ГЭСН'!$A$14,IF(AND(C18='Выбор ГЭСН'!$C$15,ISNUMBER(E18),MOD(E18,1)=0,E18&gt;'Выбор ГЭСН'!$E$15,E18&lt;='Выбор ГЭСН'!$F$15),'Выбор ГЭСН'!$A$15,IF(AND(C18='Выбор ГЭСН'!$C$16,ISNUMBER(E18),MOD(E18,1)=0,E18&gt;'Выбор ГЭСН'!$E$16,E18&lt;='Выбор ГЭСН'!$F$16),'Выбор ГЭСН'!$A$16,IF(AND(C18='Выбор ГЭСН'!$C$17,ISNUMBER(E18),MOD(E18,1)=0,E18&gt;'Выбор ГЭСН'!$E$17,E18&lt;='Выбор ГЭСН'!$F$17),'Выбор ГЭСН'!$A$17,IF(AND(C18='Выбор ГЭСН'!$C$18,ISNUMBER(E18),MOD(E18,1)=0,E18&gt;'Выбор ГЭСН'!$E$18,E18&lt;='Выбор ГЭСН'!$F$18),'Выбор ГЭСН'!$A$18,IF(AND(C18='Выбор ГЭСН'!$C$19,ISNUMBER(E18),MOD(E18,1)=0,E18&gt;'Выбор ГЭСН'!$E$19,E18&lt;='Выбор ГЭСН'!$F$19),'Выбор ГЭСН'!$A$19,IF(AND(C18='Выбор ГЭСН'!$C$20,ISNUMBER(E18),MOD(E18,1)=0,E18&gt;'Выбор ГЭСН'!$E$20,E18&lt;='Выбор ГЭСН'!$F$20),'Выбор ГЭСН'!$A$20,IF(AND(C18='Выбор ГЭСН'!$C$21,ISNUMBER(G18),MOD(G18,1)=0,G18&gt;'Выбор ГЭСН'!$H$21,G18&lt;='Выбор ГЭСН'!$I$21,D18='Выбор ГЭСН'!$D$21,F18='Выбор ГЭСН'!$G$21),'Выбор ГЭСН'!$A$21,IF(AND(C18='Выбор ГЭСН'!$C$22,ISNUMBER(G18),MOD(G18,1)=0,G18&gt;'Выбор ГЭСН'!$H$22,G18&lt;='Выбор ГЭСН'!$I$22,D18='Выбор ГЭСН'!$D$22,F18='Выбор ГЭСН'!$G$22),'Выбор ГЭСН'!$A$22,IF(AND(C18='Выбор ГЭСН'!$C$23,ISNUMBER(G18),MOD(G18,1)=0,G18&gt;'Выбор ГЭСН'!$H$23,G18&lt;='Выбор ГЭСН'!$I$23,D18='Выбор ГЭСН'!$D$23,F18='Выбор ГЭСН'!$G$23),'Выбор ГЭСН'!$A$23,IF(AND(C18='Выбор ГЭСН'!$C$24,ISNUMBER(G18),MOD(G18,1)=0,G18&gt;'Выбор ГЭСН'!$H$24,G18&lt;='Выбор ГЭСН'!$I$24,D18='Выбор ГЭСН'!$D$24,F18='Выбор ГЭСН'!$G$24),'Выбор ГЭСН'!$A$24,IF(AND(C18='Выбор ГЭСН'!$C$25,ISNUMBER(G18),MOD(G18,1)=0,G18&gt;'Выбор ГЭСН'!$H$25,G18&lt;='Выбор ГЭСН'!$I$25,D18='Выбор ГЭСН'!$D$25,F18='Выбор ГЭСН'!$G$25),'Выбор ГЭСН'!$A$25,IF(AND(C18='Выбор ГЭСН'!$C$26,ISNUMBER(G18),MOD(G18,1)=0,G18&gt;'Выбор ГЭСН'!$H$26,G18&lt;='Выбор ГЭСН'!$I$26,D18='Выбор ГЭСН'!$D$26,F18='Выбор ГЭСН'!$G$26),'Выбор ГЭСН'!$A$26,IF(AND(C18='Выбор ГЭСН'!$C$27,ISNUMBER(G18),MOD(G18,1)=0,G18&gt;'Выбор ГЭСН'!$H$27,G18&lt;='Выбор ГЭСН'!$I$27,D18='Выбор ГЭСН'!$D$27,F18='Выбор ГЭСН'!$G$27),'Выбор ГЭСН'!$A$27,IF(AND(C18='Выбор ГЭСН'!$C$28,ISNUMBER(G18),MOD(G18,1)=0,G18&gt;'Выбор ГЭСН'!$H$28,G18&lt;='Выбор ГЭСН'!$I$28,D18='Выбор ГЭСН'!$D$28,F18='Выбор ГЭСН'!$G$28),'Выбор ГЭСН'!$A$28,IF(AND(C18='Выбор ГЭСН'!$C$29,ISNUMBER(G18),MOD(G18,1)=0,G18&gt;'Выбор ГЭСН'!$H$29,G18&lt;='Выбор ГЭСН'!$I$29,D18='Выбор ГЭСН'!$D$29,F18='Выбор ГЭСН'!$G$29),'Выбор ГЭСН'!$A$29,IF(AND(C18='Выбор ГЭСН'!$C$30,ISNUMBER(G18),MOD(G18,1)=0,G18&gt;'Выбор ГЭСН'!$H$30,G18&lt;='Выбор ГЭСН'!$I$30,D18='Выбор ГЭСН'!$D$30,F18='Выбор ГЭСН'!$G$30),'Выбор ГЭСН'!$A$30,IF(AND(C18='Выбор ГЭСН'!$C$31,ISNUMBER(G18),MOD(G18,1)=0,G18&gt;'Выбор ГЭСН'!$H$31,G18&lt;='Выбор ГЭСН'!$I$31,D18='Выбор ГЭСН'!$D$31,F18='Выбор ГЭСН'!$G$31),'Выбор ГЭСН'!$A$31,IF(AND(C18='Выбор ГЭСН'!$C$32,ISNUMBER(G18),MOD(G18,1)=0,G18&gt;'Выбор ГЭСН'!$H$32,G18&lt;='Выбор ГЭСН'!$I$32,D18='Выбор ГЭСН'!$D$32,F18='Выбор ГЭСН'!$G$32),'Выбор ГЭСН'!$A$32,IF(AND(C18='Выбор ГЭСН'!$C$33,ISNUMBER(G18),MOD(G18,1)=0,G18&gt;'Выбор ГЭСН'!$H$33,G18&lt;='Выбор ГЭСН'!$I$33,D18='Выбор ГЭСН'!$D$33,F18='Выбор ГЭСН'!$G$33),'Выбор ГЭСН'!$A$33,IF(AND(C18='Выбор ГЭСН'!$C$34,ISNUMBER(G18),MOD(G18,1)=0,G18&gt;'Выбор ГЭСН'!$H$34,G18&lt;='Выбор ГЭСН'!$I$34,D18='Выбор ГЭСН'!$D$34,F18='Выбор ГЭСН'!$G$34),'Выбор ГЭСН'!$A$34,IF(AND(C18='Выбор ГЭСН'!$C$35,ISNUMBER(G18),MOD(G18,1)=0,G18&gt;'Выбор ГЭСН'!$H$35,G18&lt;='Выбор ГЭСН'!$I$35,D18='Выбор ГЭСН'!$D$35,F18='Выбор ГЭСН'!$G$35),'Выбор ГЭСН'!$A$35,IF(AND(C18='Выбор ГЭСН'!$C$36,ISNUMBER(G18),MOD(G18,1)=0,G18&gt;'Выбор ГЭСН'!$H$36,G18&lt;='Выбор ГЭСН'!$I$36,D18='Выбор ГЭСН'!$D$36,F18='Выбор ГЭСН'!$G$36),'Выбор ГЭСН'!$A$36,"Проверка сметчиком")))))))))))))))))))))))))))))</f>
        <v/>
      </c>
      <c r="L18" s="7" t="str">
        <f>IF(OR(K18="",K18="Проверка сметчиком"),"","100 шт")</f>
        <v/>
      </c>
      <c r="M18" s="9" t="str">
        <f>IF(AND(ISNUMBER(H18),H18&gt;0,MOD(H18,1)=0,K18&lt;&gt;"",K18&lt;&gt;"Проверка сметчиком"),H18/100,"")</f>
        <v/>
      </c>
      <c r="N18" s="7" t="str">
        <f>IF(C18="","",IF(K18="Проверка сметчиком",K18,IF(M18="","Уточните количество",IF(OR(B18="",I18="",J18=""),"Уточните марку и комплект","Сверьте норму и комплект"))))</f>
        <v/>
      </c>
    </row>
    <row r="19" ht="54" customHeight="1" spans="1:14" x14ac:dyDescent="0.25">
      <c r="A19" s="7">
        <v>11</v>
      </c>
      <c r="B19" s="8"/>
      <c r="C19" s="8"/>
      <c r="D19" s="8"/>
      <c r="E19" s="8"/>
      <c r="F19" s="8"/>
      <c r="G19" s="8"/>
      <c r="H19" s="8"/>
      <c r="I19" s="8"/>
      <c r="J19" s="8"/>
      <c r="K19" s="7" t="str">
        <f>IF(C19="","",IF(AND(OR(C19="Алюминий",C19="Биметалл"),ISNUMBER(E19),MOD(E19,1)=0,E19&gt;'Выбор ГЭСН'!$E$9,E19&lt;='Выбор ГЭСН'!$F$9,D19='Выбор ГЭСН'!$D$9),'Выбор ГЭСН'!$A$9,IF(AND(OR(C19="Алюминий",C19="Биметалл"),ISNUMBER(E19),MOD(E19,1)=0,E19&gt;'Выбор ГЭСН'!$E$10,E19&lt;='Выбор ГЭСН'!$F$10,D19='Выбор ГЭСН'!$D$10),'Выбор ГЭСН'!$A$10,IF(AND(OR(C19="Алюминий",C19="Биметалл"),ISNUMBER(E19),MOD(E19,1)=0,E19&gt;'Выбор ГЭСН'!$E$11,E19&lt;='Выбор ГЭСН'!$F$11,D19='Выбор ГЭСН'!$D$11),'Выбор ГЭСН'!$A$11,IF(AND(OR(C19="Алюминий",C19="Биметалл"),ISNUMBER(E19),MOD(E19,1)=0,E19&gt;'Выбор ГЭСН'!$E$12,E19&lt;='Выбор ГЭСН'!$F$12,D19='Выбор ГЭСН'!$D$12),'Выбор ГЭСН'!$A$12,IF(AND(OR(C19="Алюминий",C19="Биметалл"),ISNUMBER(E19),MOD(E19,1)=0,E19&gt;'Выбор ГЭСН'!$E$13,E19&lt;='Выбор ГЭСН'!$F$13,D19='Выбор ГЭСН'!$D$13),'Выбор ГЭСН'!$A$13,IF(AND(OR(C19="Алюминий",C19="Биметалл"),ISNUMBER(E19),MOD(E19,1)=0,E19&gt;'Выбор ГЭСН'!$E$14,E19&lt;='Выбор ГЭСН'!$F$14,D19='Выбор ГЭСН'!$D$14),'Выбор ГЭСН'!$A$14,IF(AND(C19='Выбор ГЭСН'!$C$15,ISNUMBER(E19),MOD(E19,1)=0,E19&gt;'Выбор ГЭСН'!$E$15,E19&lt;='Выбор ГЭСН'!$F$15),'Выбор ГЭСН'!$A$15,IF(AND(C19='Выбор ГЭСН'!$C$16,ISNUMBER(E19),MOD(E19,1)=0,E19&gt;'Выбор ГЭСН'!$E$16,E19&lt;='Выбор ГЭСН'!$F$16),'Выбор ГЭСН'!$A$16,IF(AND(C19='Выбор ГЭСН'!$C$17,ISNUMBER(E19),MOD(E19,1)=0,E19&gt;'Выбор ГЭСН'!$E$17,E19&lt;='Выбор ГЭСН'!$F$17),'Выбор ГЭСН'!$A$17,IF(AND(C19='Выбор ГЭСН'!$C$18,ISNUMBER(E19),MOD(E19,1)=0,E19&gt;'Выбор ГЭСН'!$E$18,E19&lt;='Выбор ГЭСН'!$F$18),'Выбор ГЭСН'!$A$18,IF(AND(C19='Выбор ГЭСН'!$C$19,ISNUMBER(E19),MOD(E19,1)=0,E19&gt;'Выбор ГЭСН'!$E$19,E19&lt;='Выбор ГЭСН'!$F$19),'Выбор ГЭСН'!$A$19,IF(AND(C19='Выбор ГЭСН'!$C$20,ISNUMBER(E19),MOD(E19,1)=0,E19&gt;'Выбор ГЭСН'!$E$20,E19&lt;='Выбор ГЭСН'!$F$20),'Выбор ГЭСН'!$A$20,IF(AND(C19='Выбор ГЭСН'!$C$21,ISNUMBER(G19),MOD(G19,1)=0,G19&gt;'Выбор ГЭСН'!$H$21,G19&lt;='Выбор ГЭСН'!$I$21,D19='Выбор ГЭСН'!$D$21,F19='Выбор ГЭСН'!$G$21),'Выбор ГЭСН'!$A$21,IF(AND(C19='Выбор ГЭСН'!$C$22,ISNUMBER(G19),MOD(G19,1)=0,G19&gt;'Выбор ГЭСН'!$H$22,G19&lt;='Выбор ГЭСН'!$I$22,D19='Выбор ГЭСН'!$D$22,F19='Выбор ГЭСН'!$G$22),'Выбор ГЭСН'!$A$22,IF(AND(C19='Выбор ГЭСН'!$C$23,ISNUMBER(G19),MOD(G19,1)=0,G19&gt;'Выбор ГЭСН'!$H$23,G19&lt;='Выбор ГЭСН'!$I$23,D19='Выбор ГЭСН'!$D$23,F19='Выбор ГЭСН'!$G$23),'Выбор ГЭСН'!$A$23,IF(AND(C19='Выбор ГЭСН'!$C$24,ISNUMBER(G19),MOD(G19,1)=0,G19&gt;'Выбор ГЭСН'!$H$24,G19&lt;='Выбор ГЭСН'!$I$24,D19='Выбор ГЭСН'!$D$24,F19='Выбор ГЭСН'!$G$24),'Выбор ГЭСН'!$A$24,IF(AND(C19='Выбор ГЭСН'!$C$25,ISNUMBER(G19),MOD(G19,1)=0,G19&gt;'Выбор ГЭСН'!$H$25,G19&lt;='Выбор ГЭСН'!$I$25,D19='Выбор ГЭСН'!$D$25,F19='Выбор ГЭСН'!$G$25),'Выбор ГЭСН'!$A$25,IF(AND(C19='Выбор ГЭСН'!$C$26,ISNUMBER(G19),MOD(G19,1)=0,G19&gt;'Выбор ГЭСН'!$H$26,G19&lt;='Выбор ГЭСН'!$I$26,D19='Выбор ГЭСН'!$D$26,F19='Выбор ГЭСН'!$G$26),'Выбор ГЭСН'!$A$26,IF(AND(C19='Выбор ГЭСН'!$C$27,ISNUMBER(G19),MOD(G19,1)=0,G19&gt;'Выбор ГЭСН'!$H$27,G19&lt;='Выбор ГЭСН'!$I$27,D19='Выбор ГЭСН'!$D$27,F19='Выбор ГЭСН'!$G$27),'Выбор ГЭСН'!$A$27,IF(AND(C19='Выбор ГЭСН'!$C$28,ISNUMBER(G19),MOD(G19,1)=0,G19&gt;'Выбор ГЭСН'!$H$28,G19&lt;='Выбор ГЭСН'!$I$28,D19='Выбор ГЭСН'!$D$28,F19='Выбор ГЭСН'!$G$28),'Выбор ГЭСН'!$A$28,IF(AND(C19='Выбор ГЭСН'!$C$29,ISNUMBER(G19),MOD(G19,1)=0,G19&gt;'Выбор ГЭСН'!$H$29,G19&lt;='Выбор ГЭСН'!$I$29,D19='Выбор ГЭСН'!$D$29,F19='Выбор ГЭСН'!$G$29),'Выбор ГЭСН'!$A$29,IF(AND(C19='Выбор ГЭСН'!$C$30,ISNUMBER(G19),MOD(G19,1)=0,G19&gt;'Выбор ГЭСН'!$H$30,G19&lt;='Выбор ГЭСН'!$I$30,D19='Выбор ГЭСН'!$D$30,F19='Выбор ГЭСН'!$G$30),'Выбор ГЭСН'!$A$30,IF(AND(C19='Выбор ГЭСН'!$C$31,ISNUMBER(G19),MOD(G19,1)=0,G19&gt;'Выбор ГЭСН'!$H$31,G19&lt;='Выбор ГЭСН'!$I$31,D19='Выбор ГЭСН'!$D$31,F19='Выбор ГЭСН'!$G$31),'Выбор ГЭСН'!$A$31,IF(AND(C19='Выбор ГЭСН'!$C$32,ISNUMBER(G19),MOD(G19,1)=0,G19&gt;'Выбор ГЭСН'!$H$32,G19&lt;='Выбор ГЭСН'!$I$32,D19='Выбор ГЭСН'!$D$32,F19='Выбор ГЭСН'!$G$32),'Выбор ГЭСН'!$A$32,IF(AND(C19='Выбор ГЭСН'!$C$33,ISNUMBER(G19),MOD(G19,1)=0,G19&gt;'Выбор ГЭСН'!$H$33,G19&lt;='Выбор ГЭСН'!$I$33,D19='Выбор ГЭСН'!$D$33,F19='Выбор ГЭСН'!$G$33),'Выбор ГЭСН'!$A$33,IF(AND(C19='Выбор ГЭСН'!$C$34,ISNUMBER(G19),MOD(G19,1)=0,G19&gt;'Выбор ГЭСН'!$H$34,G19&lt;='Выбор ГЭСН'!$I$34,D19='Выбор ГЭСН'!$D$34,F19='Выбор ГЭСН'!$G$34),'Выбор ГЭСН'!$A$34,IF(AND(C19='Выбор ГЭСН'!$C$35,ISNUMBER(G19),MOD(G19,1)=0,G19&gt;'Выбор ГЭСН'!$H$35,G19&lt;='Выбор ГЭСН'!$I$35,D19='Выбор ГЭСН'!$D$35,F19='Выбор ГЭСН'!$G$35),'Выбор ГЭСН'!$A$35,IF(AND(C19='Выбор ГЭСН'!$C$36,ISNUMBER(G19),MOD(G19,1)=0,G19&gt;'Выбор ГЭСН'!$H$36,G19&lt;='Выбор ГЭСН'!$I$36,D19='Выбор ГЭСН'!$D$36,F19='Выбор ГЭСН'!$G$36),'Выбор ГЭСН'!$A$36,"Проверка сметчиком")))))))))))))))))))))))))))))</f>
        <v/>
      </c>
      <c r="L19" s="7" t="str">
        <f>IF(OR(K19="",K19="Проверка сметчиком"),"","100 шт")</f>
        <v/>
      </c>
      <c r="M19" s="9" t="str">
        <f>IF(AND(ISNUMBER(H19),H19&gt;0,MOD(H19,1)=0,K19&lt;&gt;"",K19&lt;&gt;"Проверка сметчиком"),H19/100,"")</f>
        <v/>
      </c>
      <c r="N19" s="7" t="str">
        <f>IF(C19="","",IF(K19="Проверка сметчиком",K19,IF(M19="","Уточните количество",IF(OR(B19="",I19="",J19=""),"Уточните марку и комплект","Сверьте норму и комплект"))))</f>
        <v/>
      </c>
    </row>
    <row r="20" ht="54" customHeight="1" spans="1:14" x14ac:dyDescent="0.25">
      <c r="A20" s="7">
        <v>12</v>
      </c>
      <c r="B20" s="8"/>
      <c r="C20" s="8"/>
      <c r="D20" s="8"/>
      <c r="E20" s="8"/>
      <c r="F20" s="8"/>
      <c r="G20" s="8"/>
      <c r="H20" s="8"/>
      <c r="I20" s="8"/>
      <c r="J20" s="8"/>
      <c r="K20" s="7" t="str">
        <f>IF(C20="","",IF(AND(OR(C20="Алюминий",C20="Биметалл"),ISNUMBER(E20),MOD(E20,1)=0,E20&gt;'Выбор ГЭСН'!$E$9,E20&lt;='Выбор ГЭСН'!$F$9,D20='Выбор ГЭСН'!$D$9),'Выбор ГЭСН'!$A$9,IF(AND(OR(C20="Алюминий",C20="Биметалл"),ISNUMBER(E20),MOD(E20,1)=0,E20&gt;'Выбор ГЭСН'!$E$10,E20&lt;='Выбор ГЭСН'!$F$10,D20='Выбор ГЭСН'!$D$10),'Выбор ГЭСН'!$A$10,IF(AND(OR(C20="Алюминий",C20="Биметалл"),ISNUMBER(E20),MOD(E20,1)=0,E20&gt;'Выбор ГЭСН'!$E$11,E20&lt;='Выбор ГЭСН'!$F$11,D20='Выбор ГЭСН'!$D$11),'Выбор ГЭСН'!$A$11,IF(AND(OR(C20="Алюминий",C20="Биметалл"),ISNUMBER(E20),MOD(E20,1)=0,E20&gt;'Выбор ГЭСН'!$E$12,E20&lt;='Выбор ГЭСН'!$F$12,D20='Выбор ГЭСН'!$D$12),'Выбор ГЭСН'!$A$12,IF(AND(OR(C20="Алюминий",C20="Биметалл"),ISNUMBER(E20),MOD(E20,1)=0,E20&gt;'Выбор ГЭСН'!$E$13,E20&lt;='Выбор ГЭСН'!$F$13,D20='Выбор ГЭСН'!$D$13),'Выбор ГЭСН'!$A$13,IF(AND(OR(C20="Алюминий",C20="Биметалл"),ISNUMBER(E20),MOD(E20,1)=0,E20&gt;'Выбор ГЭСН'!$E$14,E20&lt;='Выбор ГЭСН'!$F$14,D20='Выбор ГЭСН'!$D$14),'Выбор ГЭСН'!$A$14,IF(AND(C20='Выбор ГЭСН'!$C$15,ISNUMBER(E20),MOD(E20,1)=0,E20&gt;'Выбор ГЭСН'!$E$15,E20&lt;='Выбор ГЭСН'!$F$15),'Выбор ГЭСН'!$A$15,IF(AND(C20='Выбор ГЭСН'!$C$16,ISNUMBER(E20),MOD(E20,1)=0,E20&gt;'Выбор ГЭСН'!$E$16,E20&lt;='Выбор ГЭСН'!$F$16),'Выбор ГЭСН'!$A$16,IF(AND(C20='Выбор ГЭСН'!$C$17,ISNUMBER(E20),MOD(E20,1)=0,E20&gt;'Выбор ГЭСН'!$E$17,E20&lt;='Выбор ГЭСН'!$F$17),'Выбор ГЭСН'!$A$17,IF(AND(C20='Выбор ГЭСН'!$C$18,ISNUMBER(E20),MOD(E20,1)=0,E20&gt;'Выбор ГЭСН'!$E$18,E20&lt;='Выбор ГЭСН'!$F$18),'Выбор ГЭСН'!$A$18,IF(AND(C20='Выбор ГЭСН'!$C$19,ISNUMBER(E20),MOD(E20,1)=0,E20&gt;'Выбор ГЭСН'!$E$19,E20&lt;='Выбор ГЭСН'!$F$19),'Выбор ГЭСН'!$A$19,IF(AND(C20='Выбор ГЭСН'!$C$20,ISNUMBER(E20),MOD(E20,1)=0,E20&gt;'Выбор ГЭСН'!$E$20,E20&lt;='Выбор ГЭСН'!$F$20),'Выбор ГЭСН'!$A$20,IF(AND(C20='Выбор ГЭСН'!$C$21,ISNUMBER(G20),MOD(G20,1)=0,G20&gt;'Выбор ГЭСН'!$H$21,G20&lt;='Выбор ГЭСН'!$I$21,D20='Выбор ГЭСН'!$D$21,F20='Выбор ГЭСН'!$G$21),'Выбор ГЭСН'!$A$21,IF(AND(C20='Выбор ГЭСН'!$C$22,ISNUMBER(G20),MOD(G20,1)=0,G20&gt;'Выбор ГЭСН'!$H$22,G20&lt;='Выбор ГЭСН'!$I$22,D20='Выбор ГЭСН'!$D$22,F20='Выбор ГЭСН'!$G$22),'Выбор ГЭСН'!$A$22,IF(AND(C20='Выбор ГЭСН'!$C$23,ISNUMBER(G20),MOD(G20,1)=0,G20&gt;'Выбор ГЭСН'!$H$23,G20&lt;='Выбор ГЭСН'!$I$23,D20='Выбор ГЭСН'!$D$23,F20='Выбор ГЭСН'!$G$23),'Выбор ГЭСН'!$A$23,IF(AND(C20='Выбор ГЭСН'!$C$24,ISNUMBER(G20),MOD(G20,1)=0,G20&gt;'Выбор ГЭСН'!$H$24,G20&lt;='Выбор ГЭСН'!$I$24,D20='Выбор ГЭСН'!$D$24,F20='Выбор ГЭСН'!$G$24),'Выбор ГЭСН'!$A$24,IF(AND(C20='Выбор ГЭСН'!$C$25,ISNUMBER(G20),MOD(G20,1)=0,G20&gt;'Выбор ГЭСН'!$H$25,G20&lt;='Выбор ГЭСН'!$I$25,D20='Выбор ГЭСН'!$D$25,F20='Выбор ГЭСН'!$G$25),'Выбор ГЭСН'!$A$25,IF(AND(C20='Выбор ГЭСН'!$C$26,ISNUMBER(G20),MOD(G20,1)=0,G20&gt;'Выбор ГЭСН'!$H$26,G20&lt;='Выбор ГЭСН'!$I$26,D20='Выбор ГЭСН'!$D$26,F20='Выбор ГЭСН'!$G$26),'Выбор ГЭСН'!$A$26,IF(AND(C20='Выбор ГЭСН'!$C$27,ISNUMBER(G20),MOD(G20,1)=0,G20&gt;'Выбор ГЭСН'!$H$27,G20&lt;='Выбор ГЭСН'!$I$27,D20='Выбор ГЭСН'!$D$27,F20='Выбор ГЭСН'!$G$27),'Выбор ГЭСН'!$A$27,IF(AND(C20='Выбор ГЭСН'!$C$28,ISNUMBER(G20),MOD(G20,1)=0,G20&gt;'Выбор ГЭСН'!$H$28,G20&lt;='Выбор ГЭСН'!$I$28,D20='Выбор ГЭСН'!$D$28,F20='Выбор ГЭСН'!$G$28),'Выбор ГЭСН'!$A$28,IF(AND(C20='Выбор ГЭСН'!$C$29,ISNUMBER(G20),MOD(G20,1)=0,G20&gt;'Выбор ГЭСН'!$H$29,G20&lt;='Выбор ГЭСН'!$I$29,D20='Выбор ГЭСН'!$D$29,F20='Выбор ГЭСН'!$G$29),'Выбор ГЭСН'!$A$29,IF(AND(C20='Выбор ГЭСН'!$C$30,ISNUMBER(G20),MOD(G20,1)=0,G20&gt;'Выбор ГЭСН'!$H$30,G20&lt;='Выбор ГЭСН'!$I$30,D20='Выбор ГЭСН'!$D$30,F20='Выбор ГЭСН'!$G$30),'Выбор ГЭСН'!$A$30,IF(AND(C20='Выбор ГЭСН'!$C$31,ISNUMBER(G20),MOD(G20,1)=0,G20&gt;'Выбор ГЭСН'!$H$31,G20&lt;='Выбор ГЭСН'!$I$31,D20='Выбор ГЭСН'!$D$31,F20='Выбор ГЭСН'!$G$31),'Выбор ГЭСН'!$A$31,IF(AND(C20='Выбор ГЭСН'!$C$32,ISNUMBER(G20),MOD(G20,1)=0,G20&gt;'Выбор ГЭСН'!$H$32,G20&lt;='Выбор ГЭСН'!$I$32,D20='Выбор ГЭСН'!$D$32,F20='Выбор ГЭСН'!$G$32),'Выбор ГЭСН'!$A$32,IF(AND(C20='Выбор ГЭСН'!$C$33,ISNUMBER(G20),MOD(G20,1)=0,G20&gt;'Выбор ГЭСН'!$H$33,G20&lt;='Выбор ГЭСН'!$I$33,D20='Выбор ГЭСН'!$D$33,F20='Выбор ГЭСН'!$G$33),'Выбор ГЭСН'!$A$33,IF(AND(C20='Выбор ГЭСН'!$C$34,ISNUMBER(G20),MOD(G20,1)=0,G20&gt;'Выбор ГЭСН'!$H$34,G20&lt;='Выбор ГЭСН'!$I$34,D20='Выбор ГЭСН'!$D$34,F20='Выбор ГЭСН'!$G$34),'Выбор ГЭСН'!$A$34,IF(AND(C20='Выбор ГЭСН'!$C$35,ISNUMBER(G20),MOD(G20,1)=0,G20&gt;'Выбор ГЭСН'!$H$35,G20&lt;='Выбор ГЭСН'!$I$35,D20='Выбор ГЭСН'!$D$35,F20='Выбор ГЭСН'!$G$35),'Выбор ГЭСН'!$A$35,IF(AND(C20='Выбор ГЭСН'!$C$36,ISNUMBER(G20),MOD(G20,1)=0,G20&gt;'Выбор ГЭСН'!$H$36,G20&lt;='Выбор ГЭСН'!$I$36,D20='Выбор ГЭСН'!$D$36,F20='Выбор ГЭСН'!$G$36),'Выбор ГЭСН'!$A$36,"Проверка сметчиком")))))))))))))))))))))))))))))</f>
        <v/>
      </c>
      <c r="L20" s="7" t="str">
        <f>IF(OR(K20="",K20="Проверка сметчиком"),"","100 шт")</f>
        <v/>
      </c>
      <c r="M20" s="9" t="str">
        <f>IF(AND(ISNUMBER(H20),H20&gt;0,MOD(H20,1)=0,K20&lt;&gt;"",K20&lt;&gt;"Проверка сметчиком"),H20/100,"")</f>
        <v/>
      </c>
      <c r="N20" s="7" t="str">
        <f>IF(C20="","",IF(K20="Проверка сметчиком",K20,IF(M20="","Уточните количество",IF(OR(B20="",I20="",J20=""),"Уточните марку и комплект","Сверьте норму и комплект"))))</f>
        <v/>
      </c>
    </row>
    <row r="21" spans="1:13" x14ac:dyDescent="0.25">
      <c r="A21" s="7"/>
      <c r="B21" s="7"/>
      <c r="C21" s="7"/>
      <c r="D21" s="7"/>
      <c r="E21" s="7"/>
      <c r="F21" s="7"/>
      <c r="G21" s="7" t="s">
        <v>24</v>
      </c>
      <c r="H21" s="7">
        <f>SUM(H9:H20)</f>
        <v>0</v>
      </c>
      <c r="I21" s="7"/>
      <c r="J21" s="7"/>
      <c r="K21" s="7" t="s">
        <v>25</v>
      </c>
      <c r="L21" s="7"/>
      <c r="M21" s="9">
        <f>SUM(M9:M20)</f>
        <v>0</v>
      </c>
    </row>
    <row r="23" ht="30" customHeight="1" spans="1:14" x14ac:dyDescent="0.25">
      <c r="A23" s="7" t="s">
        <v>26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sheetProtection sheet="1" autoFilter="0" algorithmName="SHA-512" hashValue="E3xCefv/n4eOZh+7kl+pdg9SgrE5Zokyc3Limkpp0endEX6vD9ixRJ0xol5oMKCnykWLJuXGYBiR1JKprOlB1A==" saltValue="qoDMq2s9Unpd8qYSK1/H0A==" spinCount="1000"/>
  <autoFilter ref="A8:N8"/>
  <mergeCells count="8">
    <mergeCell ref="A1:N1"/>
    <mergeCell ref="A2:N3"/>
    <mergeCell ref="B4:F4"/>
    <mergeCell ref="H4:N4"/>
    <mergeCell ref="B5:F5"/>
    <mergeCell ref="B6:F6"/>
    <mergeCell ref="H6:N6"/>
    <mergeCell ref="A23:N24"/>
  </mergeCells>
  <dataValidations count="10">
    <dataValidation type="list" allowBlank="1" showErrorMessage="1" error="Выберите тип радиатора из списка." sqref="C10:C20">
      <formula1>"Алюминий,Биметалл,Чугун,Стальная панель"</formula1>
    </dataValidation>
    <dataValidation type="list" allowBlank="1" showErrorMessage="1" error="Выберите тип радиатора из списка." sqref="C9:C20">
      <formula1>"Алюминий,Биметалл,Чугун,Стальная панель"</formula1>
    </dataValidation>
    <dataValidation type="list" allowBlank="1" showErrorMessage="1" error="Выберите крепление." sqref="D10:D20">
      <formula1>"Стена,Пол"</formula1>
    </dataValidation>
    <dataValidation type="list" allowBlank="1" showErrorMessage="1" error="Выберите крепление." sqref="D9:D20">
      <formula1>"Стена,Пол"</formula1>
    </dataValidation>
    <dataValidation type="whole" allowBlank="1" showErrorMessage="1" error="Введите положительное целое число." sqref="E10:E20">
      <formula1>1</formula1>
      <formula2>1000000</formula2>
    </dataValidation>
    <dataValidation type="whole" allowBlank="1" showErrorMessage="1" error="Введите положительное целое число." sqref="E9:E20">
      <formula1>1</formula1>
      <formula2>1000000</formula2>
    </dataValidation>
    <dataValidation type="whole" allowBlank="1" showErrorMessage="1" error="Введите положительное целое число." sqref="F10:F20">
      <formula1>1</formula1>
      <formula2>3</formula2>
    </dataValidation>
    <dataValidation type="whole" allowBlank="1" showErrorMessage="1" error="Введите положительное целое число." sqref="F9:F20">
      <formula1>1</formula1>
      <formula2>3</formula2>
    </dataValidation>
    <dataValidation type="whole" allowBlank="1" showErrorMessage="1" error="Введите положительное целое число." sqref="G10:H20">
      <formula1>1</formula1>
      <formula2>1000000</formula2>
    </dataValidation>
    <dataValidation type="whole" allowBlank="1" showErrorMessage="1" error="Введите положительное целое число." sqref="G9:H20">
      <formula1>1</formula1>
      <formula2>1000000</formula2>
    </dataValidation>
  </dataValidations>
  <pageMargins left="0.2" right="0.2" top="0.4" bottom="0.4" header="0.15" footer="0.15"/>
  <pageSetup paperSize="9" orientation="landscape" fitToWidth="1" fitToHeight="0"/>
  <headerFooter>
    <oddFooter>&amp;LСметрикс&amp;C&amp;P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88" customWidth="1"/>
    <col min="3" max="3" width="22" customWidth="1"/>
    <col min="4" max="6" width="12" customWidth="1"/>
    <col min="7" max="7" width="10" customWidth="1"/>
    <col min="8" max="9" width="15" customWidth="1"/>
    <col min="10" max="10" width="12" customWidth="1"/>
  </cols>
  <sheetData>
    <row r="1" ht="32" customHeight="1" spans="1:10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8" ht="46" customHeight="1" spans="1:10" x14ac:dyDescent="0.25">
      <c r="A8" s="6" t="s">
        <v>29</v>
      </c>
      <c r="B8" s="6" t="s">
        <v>30</v>
      </c>
      <c r="C8" s="6" t="s">
        <v>31</v>
      </c>
      <c r="D8" s="6" t="s">
        <v>13</v>
      </c>
      <c r="E8" s="6" t="s">
        <v>32</v>
      </c>
      <c r="F8" s="6" t="s">
        <v>33</v>
      </c>
      <c r="G8" s="6" t="s">
        <v>15</v>
      </c>
      <c r="H8" s="6" t="s">
        <v>34</v>
      </c>
      <c r="I8" s="6" t="s">
        <v>35</v>
      </c>
      <c r="J8" s="6" t="s">
        <v>21</v>
      </c>
    </row>
    <row r="9" ht="42" customHeight="1" spans="1:10" x14ac:dyDescent="0.25">
      <c r="A9" s="7" t="s">
        <v>36</v>
      </c>
      <c r="B9" s="7" t="s">
        <v>37</v>
      </c>
      <c r="C9" s="7" t="s">
        <v>38</v>
      </c>
      <c r="D9" s="7" t="s">
        <v>39</v>
      </c>
      <c r="E9" s="7">
        <v>0</v>
      </c>
      <c r="F9" s="7">
        <v>4</v>
      </c>
      <c r="G9" s="7"/>
      <c r="H9" s="7"/>
      <c r="I9" s="7"/>
      <c r="J9" s="7" t="s">
        <v>40</v>
      </c>
    </row>
    <row r="10" ht="42" customHeight="1" spans="1:10" x14ac:dyDescent="0.25">
      <c r="A10" s="7" t="s">
        <v>41</v>
      </c>
      <c r="B10" s="7" t="s">
        <v>42</v>
      </c>
      <c r="C10" s="7" t="s">
        <v>38</v>
      </c>
      <c r="D10" s="7" t="s">
        <v>39</v>
      </c>
      <c r="E10" s="7">
        <v>4</v>
      </c>
      <c r="F10" s="7">
        <v>10</v>
      </c>
      <c r="G10" s="7"/>
      <c r="H10" s="7"/>
      <c r="I10" s="7"/>
      <c r="J10" s="7" t="s">
        <v>40</v>
      </c>
    </row>
    <row r="11" ht="42" customHeight="1" spans="1:10" x14ac:dyDescent="0.25">
      <c r="A11" s="7" t="s">
        <v>43</v>
      </c>
      <c r="B11" s="7" t="s">
        <v>44</v>
      </c>
      <c r="C11" s="7" t="s">
        <v>38</v>
      </c>
      <c r="D11" s="7" t="s">
        <v>39</v>
      </c>
      <c r="E11" s="7">
        <v>10</v>
      </c>
      <c r="F11" s="7">
        <v>16</v>
      </c>
      <c r="G11" s="7"/>
      <c r="H11" s="7"/>
      <c r="I11" s="7"/>
      <c r="J11" s="7" t="s">
        <v>40</v>
      </c>
    </row>
    <row r="12" ht="42" customHeight="1" spans="1:10" x14ac:dyDescent="0.25">
      <c r="A12" s="7" t="s">
        <v>45</v>
      </c>
      <c r="B12" s="7" t="s">
        <v>46</v>
      </c>
      <c r="C12" s="7" t="s">
        <v>38</v>
      </c>
      <c r="D12" s="7" t="s">
        <v>47</v>
      </c>
      <c r="E12" s="7">
        <v>0</v>
      </c>
      <c r="F12" s="7">
        <v>4</v>
      </c>
      <c r="G12" s="7"/>
      <c r="H12" s="7"/>
      <c r="I12" s="7"/>
      <c r="J12" s="7" t="s">
        <v>40</v>
      </c>
    </row>
    <row r="13" ht="42" customHeight="1" spans="1:10" x14ac:dyDescent="0.25">
      <c r="A13" s="7" t="s">
        <v>48</v>
      </c>
      <c r="B13" s="7" t="s">
        <v>49</v>
      </c>
      <c r="C13" s="7" t="s">
        <v>38</v>
      </c>
      <c r="D13" s="7" t="s">
        <v>47</v>
      </c>
      <c r="E13" s="7">
        <v>4</v>
      </c>
      <c r="F13" s="7">
        <v>10</v>
      </c>
      <c r="G13" s="7"/>
      <c r="H13" s="7"/>
      <c r="I13" s="7"/>
      <c r="J13" s="7" t="s">
        <v>40</v>
      </c>
    </row>
    <row r="14" ht="42" customHeight="1" spans="1:10" x14ac:dyDescent="0.25">
      <c r="A14" s="7" t="s">
        <v>50</v>
      </c>
      <c r="B14" s="7" t="s">
        <v>51</v>
      </c>
      <c r="C14" s="7" t="s">
        <v>38</v>
      </c>
      <c r="D14" s="7" t="s">
        <v>47</v>
      </c>
      <c r="E14" s="7">
        <v>10</v>
      </c>
      <c r="F14" s="7">
        <v>16</v>
      </c>
      <c r="G14" s="7"/>
      <c r="H14" s="7"/>
      <c r="I14" s="7"/>
      <c r="J14" s="7" t="s">
        <v>40</v>
      </c>
    </row>
    <row r="15" ht="42" customHeight="1" spans="1:10" x14ac:dyDescent="0.25">
      <c r="A15" s="7" t="s">
        <v>52</v>
      </c>
      <c r="B15" s="7" t="s">
        <v>53</v>
      </c>
      <c r="C15" s="7" t="s">
        <v>54</v>
      </c>
      <c r="D15" s="7" t="s">
        <v>3</v>
      </c>
      <c r="E15" s="7">
        <v>0</v>
      </c>
      <c r="F15" s="7">
        <v>2</v>
      </c>
      <c r="G15" s="7"/>
      <c r="H15" s="7"/>
      <c r="I15" s="7"/>
      <c r="J15" s="7" t="s">
        <v>40</v>
      </c>
    </row>
    <row r="16" ht="42" customHeight="1" spans="1:10" x14ac:dyDescent="0.25">
      <c r="A16" s="7" t="s">
        <v>55</v>
      </c>
      <c r="B16" s="7" t="s">
        <v>56</v>
      </c>
      <c r="C16" s="7" t="s">
        <v>54</v>
      </c>
      <c r="D16" s="7" t="s">
        <v>3</v>
      </c>
      <c r="E16" s="7">
        <v>2</v>
      </c>
      <c r="F16" s="7">
        <v>4</v>
      </c>
      <c r="G16" s="7"/>
      <c r="H16" s="7"/>
      <c r="I16" s="7"/>
      <c r="J16" s="7" t="s">
        <v>40</v>
      </c>
    </row>
    <row r="17" ht="42" customHeight="1" spans="1:10" x14ac:dyDescent="0.25">
      <c r="A17" s="7" t="s">
        <v>57</v>
      </c>
      <c r="B17" s="7" t="s">
        <v>58</v>
      </c>
      <c r="C17" s="7" t="s">
        <v>54</v>
      </c>
      <c r="D17" s="7" t="s">
        <v>3</v>
      </c>
      <c r="E17" s="7">
        <v>4</v>
      </c>
      <c r="F17" s="7">
        <v>7</v>
      </c>
      <c r="G17" s="7"/>
      <c r="H17" s="7"/>
      <c r="I17" s="7"/>
      <c r="J17" s="7" t="s">
        <v>40</v>
      </c>
    </row>
    <row r="18" ht="42" customHeight="1" spans="1:10" x14ac:dyDescent="0.25">
      <c r="A18" s="7" t="s">
        <v>59</v>
      </c>
      <c r="B18" s="7" t="s">
        <v>60</v>
      </c>
      <c r="C18" s="7" t="s">
        <v>54</v>
      </c>
      <c r="D18" s="7" t="s">
        <v>3</v>
      </c>
      <c r="E18" s="7">
        <v>7</v>
      </c>
      <c r="F18" s="7">
        <v>10</v>
      </c>
      <c r="G18" s="7"/>
      <c r="H18" s="7"/>
      <c r="I18" s="7"/>
      <c r="J18" s="7" t="s">
        <v>40</v>
      </c>
    </row>
    <row r="19" ht="42" customHeight="1" spans="1:10" x14ac:dyDescent="0.25">
      <c r="A19" s="7" t="s">
        <v>61</v>
      </c>
      <c r="B19" s="7" t="s">
        <v>62</v>
      </c>
      <c r="C19" s="7" t="s">
        <v>54</v>
      </c>
      <c r="D19" s="7" t="s">
        <v>3</v>
      </c>
      <c r="E19" s="7">
        <v>10</v>
      </c>
      <c r="F19" s="7">
        <v>13</v>
      </c>
      <c r="G19" s="7"/>
      <c r="H19" s="7"/>
      <c r="I19" s="7"/>
      <c r="J19" s="7" t="s">
        <v>40</v>
      </c>
    </row>
    <row r="20" ht="42" customHeight="1" spans="1:10" x14ac:dyDescent="0.25">
      <c r="A20" s="7" t="s">
        <v>63</v>
      </c>
      <c r="B20" s="7" t="s">
        <v>64</v>
      </c>
      <c r="C20" s="7" t="s">
        <v>54</v>
      </c>
      <c r="D20" s="7" t="s">
        <v>3</v>
      </c>
      <c r="E20" s="7">
        <v>13</v>
      </c>
      <c r="F20" s="7">
        <v>16</v>
      </c>
      <c r="G20" s="7"/>
      <c r="H20" s="7"/>
      <c r="I20" s="7"/>
      <c r="J20" s="7" t="s">
        <v>40</v>
      </c>
    </row>
    <row r="21" ht="42" customHeight="1" spans="1:10" x14ac:dyDescent="0.25">
      <c r="A21" s="7" t="s">
        <v>65</v>
      </c>
      <c r="B21" s="7" t="s">
        <v>66</v>
      </c>
      <c r="C21" s="7" t="s">
        <v>67</v>
      </c>
      <c r="D21" s="7" t="s">
        <v>39</v>
      </c>
      <c r="E21" s="7"/>
      <c r="F21" s="7"/>
      <c r="G21" s="7">
        <v>1</v>
      </c>
      <c r="H21" s="7">
        <v>0</v>
      </c>
      <c r="I21" s="7">
        <v>1600</v>
      </c>
      <c r="J21" s="7" t="s">
        <v>40</v>
      </c>
    </row>
    <row r="22" ht="42" customHeight="1" spans="1:10" x14ac:dyDescent="0.25">
      <c r="A22" s="7" t="s">
        <v>68</v>
      </c>
      <c r="B22" s="7" t="s">
        <v>69</v>
      </c>
      <c r="C22" s="7" t="s">
        <v>67</v>
      </c>
      <c r="D22" s="7" t="s">
        <v>39</v>
      </c>
      <c r="E22" s="7"/>
      <c r="F22" s="7"/>
      <c r="G22" s="7">
        <v>1</v>
      </c>
      <c r="H22" s="7">
        <v>1600</v>
      </c>
      <c r="I22" s="7">
        <v>2000</v>
      </c>
      <c r="J22" s="7" t="s">
        <v>40</v>
      </c>
    </row>
    <row r="23" ht="42" customHeight="1" spans="1:10" x14ac:dyDescent="0.25">
      <c r="A23" s="7" t="s">
        <v>70</v>
      </c>
      <c r="B23" s="7" t="s">
        <v>71</v>
      </c>
      <c r="C23" s="7" t="s">
        <v>67</v>
      </c>
      <c r="D23" s="7" t="s">
        <v>39</v>
      </c>
      <c r="E23" s="7"/>
      <c r="F23" s="7"/>
      <c r="G23" s="7">
        <v>2</v>
      </c>
      <c r="H23" s="7">
        <v>0</v>
      </c>
      <c r="I23" s="7">
        <v>1000</v>
      </c>
      <c r="J23" s="7" t="s">
        <v>40</v>
      </c>
    </row>
    <row r="24" ht="42" customHeight="1" spans="1:10" x14ac:dyDescent="0.25">
      <c r="A24" s="7" t="s">
        <v>72</v>
      </c>
      <c r="B24" s="7" t="s">
        <v>73</v>
      </c>
      <c r="C24" s="7" t="s">
        <v>67</v>
      </c>
      <c r="D24" s="7" t="s">
        <v>39</v>
      </c>
      <c r="E24" s="7"/>
      <c r="F24" s="7"/>
      <c r="G24" s="7">
        <v>2</v>
      </c>
      <c r="H24" s="7">
        <v>1000</v>
      </c>
      <c r="I24" s="7">
        <v>1600</v>
      </c>
      <c r="J24" s="7" t="s">
        <v>40</v>
      </c>
    </row>
    <row r="25" ht="42" customHeight="1" spans="1:10" x14ac:dyDescent="0.25">
      <c r="A25" s="7" t="s">
        <v>74</v>
      </c>
      <c r="B25" s="7" t="s">
        <v>75</v>
      </c>
      <c r="C25" s="7" t="s">
        <v>67</v>
      </c>
      <c r="D25" s="7" t="s">
        <v>39</v>
      </c>
      <c r="E25" s="7"/>
      <c r="F25" s="7"/>
      <c r="G25" s="7">
        <v>2</v>
      </c>
      <c r="H25" s="7">
        <v>1600</v>
      </c>
      <c r="I25" s="7">
        <v>2000</v>
      </c>
      <c r="J25" s="7" t="s">
        <v>40</v>
      </c>
    </row>
    <row r="26" ht="42" customHeight="1" spans="1:10" x14ac:dyDescent="0.25">
      <c r="A26" s="7" t="s">
        <v>76</v>
      </c>
      <c r="B26" s="7" t="s">
        <v>77</v>
      </c>
      <c r="C26" s="7" t="s">
        <v>67</v>
      </c>
      <c r="D26" s="7" t="s">
        <v>39</v>
      </c>
      <c r="E26" s="7"/>
      <c r="F26" s="7"/>
      <c r="G26" s="7">
        <v>3</v>
      </c>
      <c r="H26" s="7">
        <v>0</v>
      </c>
      <c r="I26" s="7">
        <v>1000</v>
      </c>
      <c r="J26" s="7" t="s">
        <v>40</v>
      </c>
    </row>
    <row r="27" ht="42" customHeight="1" spans="1:10" x14ac:dyDescent="0.25">
      <c r="A27" s="7" t="s">
        <v>78</v>
      </c>
      <c r="B27" s="7" t="s">
        <v>79</v>
      </c>
      <c r="C27" s="7" t="s">
        <v>67</v>
      </c>
      <c r="D27" s="7" t="s">
        <v>39</v>
      </c>
      <c r="E27" s="7"/>
      <c r="F27" s="7"/>
      <c r="G27" s="7">
        <v>3</v>
      </c>
      <c r="H27" s="7">
        <v>1000</v>
      </c>
      <c r="I27" s="7">
        <v>1600</v>
      </c>
      <c r="J27" s="7" t="s">
        <v>40</v>
      </c>
    </row>
    <row r="28" ht="42" customHeight="1" spans="1:10" x14ac:dyDescent="0.25">
      <c r="A28" s="7" t="s">
        <v>80</v>
      </c>
      <c r="B28" s="7" t="s">
        <v>81</v>
      </c>
      <c r="C28" s="7" t="s">
        <v>67</v>
      </c>
      <c r="D28" s="7" t="s">
        <v>39</v>
      </c>
      <c r="E28" s="7"/>
      <c r="F28" s="7"/>
      <c r="G28" s="7">
        <v>3</v>
      </c>
      <c r="H28" s="7">
        <v>1600</v>
      </c>
      <c r="I28" s="7">
        <v>2000</v>
      </c>
      <c r="J28" s="7" t="s">
        <v>40</v>
      </c>
    </row>
    <row r="29" ht="42" customHeight="1" spans="1:10" x14ac:dyDescent="0.25">
      <c r="A29" s="7" t="s">
        <v>82</v>
      </c>
      <c r="B29" s="7" t="s">
        <v>83</v>
      </c>
      <c r="C29" s="7" t="s">
        <v>67</v>
      </c>
      <c r="D29" s="7" t="s">
        <v>47</v>
      </c>
      <c r="E29" s="7"/>
      <c r="F29" s="7"/>
      <c r="G29" s="7">
        <v>1</v>
      </c>
      <c r="H29" s="7">
        <v>0</v>
      </c>
      <c r="I29" s="7">
        <v>1600</v>
      </c>
      <c r="J29" s="7" t="s">
        <v>40</v>
      </c>
    </row>
    <row r="30" ht="42" customHeight="1" spans="1:10" x14ac:dyDescent="0.25">
      <c r="A30" s="7" t="s">
        <v>84</v>
      </c>
      <c r="B30" s="7" t="s">
        <v>85</v>
      </c>
      <c r="C30" s="7" t="s">
        <v>67</v>
      </c>
      <c r="D30" s="7" t="s">
        <v>47</v>
      </c>
      <c r="E30" s="7"/>
      <c r="F30" s="7"/>
      <c r="G30" s="7">
        <v>1</v>
      </c>
      <c r="H30" s="7">
        <v>1600</v>
      </c>
      <c r="I30" s="7">
        <v>2000</v>
      </c>
      <c r="J30" s="7" t="s">
        <v>40</v>
      </c>
    </row>
    <row r="31" ht="42" customHeight="1" spans="1:10" x14ac:dyDescent="0.25">
      <c r="A31" s="7" t="s">
        <v>86</v>
      </c>
      <c r="B31" s="7" t="s">
        <v>87</v>
      </c>
      <c r="C31" s="7" t="s">
        <v>67</v>
      </c>
      <c r="D31" s="7" t="s">
        <v>47</v>
      </c>
      <c r="E31" s="7"/>
      <c r="F31" s="7"/>
      <c r="G31" s="7">
        <v>2</v>
      </c>
      <c r="H31" s="7">
        <v>0</v>
      </c>
      <c r="I31" s="7">
        <v>1000</v>
      </c>
      <c r="J31" s="7" t="s">
        <v>40</v>
      </c>
    </row>
    <row r="32" ht="42" customHeight="1" spans="1:10" x14ac:dyDescent="0.25">
      <c r="A32" s="7" t="s">
        <v>88</v>
      </c>
      <c r="B32" s="7" t="s">
        <v>89</v>
      </c>
      <c r="C32" s="7" t="s">
        <v>67</v>
      </c>
      <c r="D32" s="7" t="s">
        <v>47</v>
      </c>
      <c r="E32" s="7"/>
      <c r="F32" s="7"/>
      <c r="G32" s="7">
        <v>2</v>
      </c>
      <c r="H32" s="7">
        <v>1000</v>
      </c>
      <c r="I32" s="7">
        <v>1600</v>
      </c>
      <c r="J32" s="7" t="s">
        <v>40</v>
      </c>
    </row>
    <row r="33" ht="42" customHeight="1" spans="1:10" x14ac:dyDescent="0.25">
      <c r="A33" s="7" t="s">
        <v>90</v>
      </c>
      <c r="B33" s="7" t="s">
        <v>91</v>
      </c>
      <c r="C33" s="7" t="s">
        <v>67</v>
      </c>
      <c r="D33" s="7" t="s">
        <v>47</v>
      </c>
      <c r="E33" s="7"/>
      <c r="F33" s="7"/>
      <c r="G33" s="7">
        <v>2</v>
      </c>
      <c r="H33" s="7">
        <v>1600</v>
      </c>
      <c r="I33" s="7">
        <v>2000</v>
      </c>
      <c r="J33" s="7" t="s">
        <v>40</v>
      </c>
    </row>
    <row r="34" ht="42" customHeight="1" spans="1:10" x14ac:dyDescent="0.25">
      <c r="A34" s="7" t="s">
        <v>92</v>
      </c>
      <c r="B34" s="7" t="s">
        <v>93</v>
      </c>
      <c r="C34" s="7" t="s">
        <v>67</v>
      </c>
      <c r="D34" s="7" t="s">
        <v>47</v>
      </c>
      <c r="E34" s="7"/>
      <c r="F34" s="7"/>
      <c r="G34" s="7">
        <v>3</v>
      </c>
      <c r="H34" s="7">
        <v>0</v>
      </c>
      <c r="I34" s="7">
        <v>1000</v>
      </c>
      <c r="J34" s="7" t="s">
        <v>40</v>
      </c>
    </row>
    <row r="35" ht="42" customHeight="1" spans="1:10" x14ac:dyDescent="0.25">
      <c r="A35" s="7" t="s">
        <v>94</v>
      </c>
      <c r="B35" s="7" t="s">
        <v>95</v>
      </c>
      <c r="C35" s="7" t="s">
        <v>67</v>
      </c>
      <c r="D35" s="7" t="s">
        <v>47</v>
      </c>
      <c r="E35" s="7"/>
      <c r="F35" s="7"/>
      <c r="G35" s="7">
        <v>3</v>
      </c>
      <c r="H35" s="7">
        <v>1000</v>
      </c>
      <c r="I35" s="7">
        <v>1600</v>
      </c>
      <c r="J35" s="7" t="s">
        <v>40</v>
      </c>
    </row>
    <row r="36" ht="42" customHeight="1" spans="1:10" x14ac:dyDescent="0.25">
      <c r="A36" s="7" t="s">
        <v>96</v>
      </c>
      <c r="B36" s="7" t="s">
        <v>97</v>
      </c>
      <c r="C36" s="7" t="s">
        <v>67</v>
      </c>
      <c r="D36" s="7" t="s">
        <v>47</v>
      </c>
      <c r="E36" s="7"/>
      <c r="F36" s="7"/>
      <c r="G36" s="7">
        <v>3</v>
      </c>
      <c r="H36" s="7">
        <v>1600</v>
      </c>
      <c r="I36" s="7">
        <v>2000</v>
      </c>
      <c r="J36" s="7" t="s">
        <v>40</v>
      </c>
    </row>
  </sheetData>
  <sheetProtection sheet="1" autoFilter="0" algorithmName="SHA-512" hashValue="x4TkasETD2VjwLxmUMfaaRmEal+KQFhY1vd95Zuxbeoi4dge1nhREFslZ3uOLExWA3dKsho4EzqVRD+ssgdZYA==" saltValue="sB+8hRrEFP6FtKOaAvrlig==" spinCount="1000"/>
  <autoFilter ref="A8:J8"/>
  <mergeCells count="2">
    <mergeCell ref="A1:J1"/>
    <mergeCell ref="A2:J3"/>
  </mergeCells>
  <pageMargins left="0.2" right="0.2" top="0.4" bottom="0.4" header="0.15" footer="0.15"/>
  <pageSetup paperSize="9" orientation="landscape" fitToWidth="1" fitToHeight="0"/>
  <headerFooter>
    <oddFooter>&amp;LСметрикс&amp;C&amp;P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4" customWidth="1"/>
    <col min="3" max="3" width="19" customWidth="1"/>
    <col min="4" max="4" width="70" customWidth="1"/>
    <col min="5" max="5" width="14" customWidth="1"/>
    <col min="6" max="6" width="16" customWidth="1"/>
    <col min="7" max="7" width="15" customWidth="1"/>
    <col min="8" max="8" width="20" customWidth="1"/>
  </cols>
  <sheetData>
    <row r="1" ht="32" customHeight="1" spans="1:8" x14ac:dyDescent="0.25">
      <c r="A1" s="1" t="s">
        <v>98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99</v>
      </c>
      <c r="B2" s="2"/>
      <c r="C2" s="2"/>
      <c r="D2" s="2"/>
      <c r="E2" s="2"/>
      <c r="F2" s="2"/>
      <c r="G2" s="2"/>
      <c r="H2" s="2"/>
    </row>
    <row r="3" ht="24" customHeight="1" spans="1:8" x14ac:dyDescent="0.25">
      <c r="A3" s="2"/>
      <c r="B3" s="2"/>
      <c r="C3" s="2"/>
      <c r="D3" s="2"/>
      <c r="E3" s="2"/>
      <c r="F3" s="2"/>
      <c r="G3" s="2"/>
      <c r="H3" s="2"/>
    </row>
    <row r="8" ht="46" customHeight="1" spans="1:8" x14ac:dyDescent="0.25">
      <c r="A8" s="6" t="s">
        <v>100</v>
      </c>
      <c r="B8" s="6" t="s">
        <v>101</v>
      </c>
      <c r="C8" s="6" t="s">
        <v>102</v>
      </c>
      <c r="D8" s="6" t="s">
        <v>103</v>
      </c>
      <c r="E8" s="6" t="s">
        <v>104</v>
      </c>
      <c r="F8" s="6" t="s">
        <v>105</v>
      </c>
      <c r="G8" s="6" t="s">
        <v>22</v>
      </c>
      <c r="H8" s="6" t="s">
        <v>106</v>
      </c>
    </row>
    <row r="9" ht="46" customHeight="1" spans="1:8" x14ac:dyDescent="0.25">
      <c r="A9" s="7" t="s">
        <v>41</v>
      </c>
      <c r="B9" s="7" t="str">
        <f>'ВОР'!K9</f>
        <v/>
      </c>
      <c r="C9" s="7" t="s">
        <v>107</v>
      </c>
      <c r="D9" s="7" t="s">
        <v>108</v>
      </c>
      <c r="E9" s="7" t="s">
        <v>109</v>
      </c>
      <c r="F9" s="10">
        <v>4.048</v>
      </c>
      <c r="G9" s="10" t="str">
        <f>IF(B9=A9,IF(ISNUMBER('ВОР'!M9),'ВОР'!M9,""),"")</f>
        <v/>
      </c>
      <c r="H9" s="10" t="str">
        <f>IF(AND(B9&lt;&gt;"",B9&lt;&gt;A9),"Уточните норму ресурса",IF(ISNUMBER(G9),F9*G9,""))</f>
        <v/>
      </c>
    </row>
    <row r="10" ht="46" customHeight="1" spans="1:8" x14ac:dyDescent="0.25">
      <c r="A10" s="7" t="s">
        <v>41</v>
      </c>
      <c r="B10" s="7" t="str">
        <f>'ВОР'!K9</f>
        <v/>
      </c>
      <c r="C10" s="7" t="s">
        <v>110</v>
      </c>
      <c r="D10" s="7" t="s">
        <v>111</v>
      </c>
      <c r="E10" s="7" t="s">
        <v>112</v>
      </c>
      <c r="F10" s="10">
        <v>0.1847</v>
      </c>
      <c r="G10" s="10" t="str">
        <f>IF(B10=A10,IF(ISNUMBER('ВОР'!M9),'ВОР'!M9,""),"")</f>
        <v/>
      </c>
      <c r="H10" s="10" t="str">
        <f>IF(AND(B10&lt;&gt;"",B10&lt;&gt;A10),"Уточните норму ресурса",IF(ISNUMBER(G10),F10*G10,""))</f>
        <v/>
      </c>
    </row>
    <row r="11" ht="46" customHeight="1" spans="1:8" x14ac:dyDescent="0.25">
      <c r="A11" s="7" t="s">
        <v>41</v>
      </c>
      <c r="B11" s="7" t="str">
        <f>'ВОР'!K9</f>
        <v/>
      </c>
      <c r="C11" s="7" t="s">
        <v>113</v>
      </c>
      <c r="D11" s="7" t="s">
        <v>114</v>
      </c>
      <c r="E11" s="7" t="s">
        <v>115</v>
      </c>
      <c r="F11" s="10">
        <v>59.98</v>
      </c>
      <c r="G11" s="10" t="str">
        <f>IF(B11=A11,IF(ISNUMBER('ВОР'!M9),'ВОР'!M9,""),"")</f>
        <v/>
      </c>
      <c r="H11" s="10" t="str">
        <f>IF(AND(B11&lt;&gt;"",B11&lt;&gt;A11),"Уточните норму ресурса",IF(ISNUMBER(G11),F11*G11,""))</f>
        <v/>
      </c>
    </row>
    <row r="12" ht="46" customHeight="1" spans="1:8" x14ac:dyDescent="0.25">
      <c r="A12" s="7" t="s">
        <v>41</v>
      </c>
      <c r="B12" s="7" t="str">
        <f>'ВОР'!K9</f>
        <v/>
      </c>
      <c r="C12" s="7" t="s">
        <v>116</v>
      </c>
      <c r="D12" s="7" t="s">
        <v>117</v>
      </c>
      <c r="E12" s="7" t="s">
        <v>118</v>
      </c>
      <c r="F12" s="10">
        <v>0.32</v>
      </c>
      <c r="G12" s="10" t="str">
        <f>IF(B12=A12,IF(ISNUMBER('ВОР'!M9),'ВОР'!M9,""),"")</f>
        <v/>
      </c>
      <c r="H12" s="10" t="str">
        <f>IF(AND(B12&lt;&gt;"",B12&lt;&gt;A12),"Уточните норму ресурса",IF(ISNUMBER(G12),F12*G12,""))</f>
        <v/>
      </c>
    </row>
    <row r="13" ht="46" customHeight="1" spans="1:8" x14ac:dyDescent="0.25">
      <c r="A13" s="7" t="s">
        <v>41</v>
      </c>
      <c r="B13" s="7" t="str">
        <f>'ВОР'!K9</f>
        <v/>
      </c>
      <c r="C13" s="7" t="s">
        <v>119</v>
      </c>
      <c r="D13" s="7" t="s">
        <v>120</v>
      </c>
      <c r="E13" s="7" t="s">
        <v>118</v>
      </c>
      <c r="F13" s="10">
        <v>0.18</v>
      </c>
      <c r="G13" s="10" t="str">
        <f>IF(B13=A13,IF(ISNUMBER('ВОР'!M9),'ВОР'!M9,""),"")</f>
        <v/>
      </c>
      <c r="H13" s="10" t="str">
        <f>IF(AND(B13&lt;&gt;"",B13&lt;&gt;A13),"Уточните норму ресурса",IF(ISNUMBER(G13),F13*G13,""))</f>
        <v/>
      </c>
    </row>
    <row r="14" ht="46" customHeight="1" spans="1:8" x14ac:dyDescent="0.25">
      <c r="A14" s="7" t="s">
        <v>41</v>
      </c>
      <c r="B14" s="7" t="str">
        <f>'ВОР'!K9</f>
        <v/>
      </c>
      <c r="C14" s="7" t="s">
        <v>121</v>
      </c>
      <c r="D14" s="7" t="s">
        <v>122</v>
      </c>
      <c r="E14" s="7" t="s">
        <v>118</v>
      </c>
      <c r="F14" s="10">
        <v>0.28</v>
      </c>
      <c r="G14" s="10" t="str">
        <f>IF(B14=A14,IF(ISNUMBER('ВОР'!M9),'ВОР'!M9,""),"")</f>
        <v/>
      </c>
      <c r="H14" s="10" t="str">
        <f>IF(AND(B14&lt;&gt;"",B14&lt;&gt;A14),"Уточните норму ресурса",IF(ISNUMBER(G14),F14*G14,""))</f>
        <v/>
      </c>
    </row>
    <row r="15" ht="46" customHeight="1" spans="1:8" x14ac:dyDescent="0.25">
      <c r="A15" s="7" t="s">
        <v>50</v>
      </c>
      <c r="B15" s="7" t="str">
        <f>'ВОР'!K10</f>
        <v/>
      </c>
      <c r="C15" s="7" t="s">
        <v>107</v>
      </c>
      <c r="D15" s="7" t="s">
        <v>108</v>
      </c>
      <c r="E15" s="7" t="s">
        <v>109</v>
      </c>
      <c r="F15" s="10">
        <v>22.704</v>
      </c>
      <c r="G15" s="10" t="str">
        <f>IF(B15=A15,IF(ISNUMBER('ВОР'!M10),'ВОР'!M10,""),"")</f>
        <v/>
      </c>
      <c r="H15" s="10" t="str">
        <f>IF(AND(B15&lt;&gt;"",B15&lt;&gt;A15),"Уточните норму ресурса",IF(ISNUMBER(G15),F15*G15,""))</f>
        <v/>
      </c>
    </row>
    <row r="16" ht="46" customHeight="1" spans="1:8" x14ac:dyDescent="0.25">
      <c r="A16" s="7" t="s">
        <v>50</v>
      </c>
      <c r="B16" s="7" t="str">
        <f>'ВОР'!K10</f>
        <v/>
      </c>
      <c r="C16" s="7" t="s">
        <v>123</v>
      </c>
      <c r="D16" s="7" t="s">
        <v>124</v>
      </c>
      <c r="E16" s="7" t="s">
        <v>40</v>
      </c>
      <c r="F16" s="10">
        <v>12.12</v>
      </c>
      <c r="G16" s="10" t="str">
        <f>IF(B16=A16,IF(ISNUMBER('ВОР'!M10),'ВОР'!M10,""),"")</f>
        <v/>
      </c>
      <c r="H16" s="10" t="str">
        <f>IF(AND(B16&lt;&gt;"",B16&lt;&gt;A16),"Уточните норму ресурса",IF(ISNUMBER(G16),F16*G16,""))</f>
        <v/>
      </c>
    </row>
    <row r="17" ht="46" customHeight="1" spans="1:8" x14ac:dyDescent="0.25">
      <c r="A17" s="7" t="s">
        <v>50</v>
      </c>
      <c r="B17" s="7" t="str">
        <f>'ВОР'!K10</f>
        <v/>
      </c>
      <c r="C17" s="7" t="s">
        <v>125</v>
      </c>
      <c r="D17" s="7" t="s">
        <v>126</v>
      </c>
      <c r="E17" s="7" t="s">
        <v>112</v>
      </c>
      <c r="F17" s="10">
        <v>0.4927</v>
      </c>
      <c r="G17" s="10" t="str">
        <f>IF(B17=A17,IF(ISNUMBER('ВОР'!M10),'ВОР'!M10,""),"")</f>
        <v/>
      </c>
      <c r="H17" s="10" t="str">
        <f>IF(AND(B17&lt;&gt;"",B17&lt;&gt;A17),"Уточните норму ресурса",IF(ISNUMBER(G17),F17*G17,""))</f>
        <v/>
      </c>
    </row>
    <row r="18" ht="46" customHeight="1" spans="1:8" x14ac:dyDescent="0.25">
      <c r="A18" s="7" t="s">
        <v>50</v>
      </c>
      <c r="B18" s="7" t="str">
        <f>'ВОР'!K10</f>
        <v/>
      </c>
      <c r="C18" s="7" t="s">
        <v>127</v>
      </c>
      <c r="D18" s="7" t="s">
        <v>128</v>
      </c>
      <c r="E18" s="7" t="s">
        <v>115</v>
      </c>
      <c r="F18" s="10">
        <v>144.58</v>
      </c>
      <c r="G18" s="10" t="str">
        <f>IF(B18=A18,IF(ISNUMBER('ВОР'!M10),'ВОР'!M10,""),"")</f>
        <v/>
      </c>
      <c r="H18" s="10" t="str">
        <f>IF(AND(B18&lt;&gt;"",B18&lt;&gt;A18),"Уточните норму ресурса",IF(ISNUMBER(G18),F18*G18,""))</f>
        <v/>
      </c>
    </row>
    <row r="19" ht="46" customHeight="1" spans="1:8" x14ac:dyDescent="0.25">
      <c r="A19" s="7" t="s">
        <v>50</v>
      </c>
      <c r="B19" s="7" t="str">
        <f>'ВОР'!K10</f>
        <v/>
      </c>
      <c r="C19" s="7" t="s">
        <v>116</v>
      </c>
      <c r="D19" s="7" t="s">
        <v>117</v>
      </c>
      <c r="E19" s="7" t="s">
        <v>118</v>
      </c>
      <c r="F19" s="10">
        <v>0.58</v>
      </c>
      <c r="G19" s="10" t="str">
        <f>IF(B19=A19,IF(ISNUMBER('ВОР'!M10),'ВОР'!M10,""),"")</f>
        <v/>
      </c>
      <c r="H19" s="10" t="str">
        <f>IF(AND(B19&lt;&gt;"",B19&lt;&gt;A19),"Уточните норму ресурса",IF(ISNUMBER(G19),F19*G19,""))</f>
        <v/>
      </c>
    </row>
    <row r="20" ht="46" customHeight="1" spans="1:8" x14ac:dyDescent="0.25">
      <c r="A20" s="7" t="s">
        <v>50</v>
      </c>
      <c r="B20" s="7" t="str">
        <f>'ВОР'!K10</f>
        <v/>
      </c>
      <c r="C20" s="7" t="s">
        <v>119</v>
      </c>
      <c r="D20" s="7" t="s">
        <v>120</v>
      </c>
      <c r="E20" s="7" t="s">
        <v>118</v>
      </c>
      <c r="F20" s="10">
        <v>0.36</v>
      </c>
      <c r="G20" s="10" t="str">
        <f>IF(B20=A20,IF(ISNUMBER('ВОР'!M10),'ВОР'!M10,""),"")</f>
        <v/>
      </c>
      <c r="H20" s="10" t="str">
        <f>IF(AND(B20&lt;&gt;"",B20&lt;&gt;A20),"Уточните норму ресурса",IF(ISNUMBER(G20),F20*G20,""))</f>
        <v/>
      </c>
    </row>
    <row r="21" ht="46" customHeight="1" spans="1:8" x14ac:dyDescent="0.25">
      <c r="A21" s="7" t="s">
        <v>50</v>
      </c>
      <c r="B21" s="7" t="str">
        <f>'ВОР'!K10</f>
        <v/>
      </c>
      <c r="C21" s="7" t="s">
        <v>121</v>
      </c>
      <c r="D21" s="7" t="s">
        <v>122</v>
      </c>
      <c r="E21" s="7" t="s">
        <v>118</v>
      </c>
      <c r="F21" s="10">
        <v>0.68</v>
      </c>
      <c r="G21" s="10" t="str">
        <f>IF(B21=A21,IF(ISNUMBER('ВОР'!M10),'ВОР'!M10,""),"")</f>
        <v/>
      </c>
      <c r="H21" s="10" t="str">
        <f>IF(AND(B21&lt;&gt;"",B21&lt;&gt;A21),"Уточните норму ресурса",IF(ISNUMBER(G21),F21*G21,""))</f>
        <v/>
      </c>
    </row>
    <row r="22" ht="46" customHeight="1" spans="1:8" x14ac:dyDescent="0.25">
      <c r="A22" s="7" t="s">
        <v>72</v>
      </c>
      <c r="B22" s="7" t="str">
        <f>'ВОР'!K11</f>
        <v/>
      </c>
      <c r="C22" s="7" t="s">
        <v>107</v>
      </c>
      <c r="D22" s="7" t="s">
        <v>108</v>
      </c>
      <c r="E22" s="7" t="s">
        <v>109</v>
      </c>
      <c r="F22" s="10">
        <v>5.3973</v>
      </c>
      <c r="G22" s="10" t="str">
        <f>IF(B22=A22,IF(ISNUMBER('ВОР'!M11),'ВОР'!M11,""),"")</f>
        <v/>
      </c>
      <c r="H22" s="10" t="str">
        <f>IF(AND(B22&lt;&gt;"",B22&lt;&gt;A22),"Уточните норму ресурса",IF(ISNUMBER(G22),F22*G22,""))</f>
        <v/>
      </c>
    </row>
    <row r="23" ht="46" customHeight="1" spans="1:8" x14ac:dyDescent="0.25">
      <c r="A23" s="7" t="s">
        <v>72</v>
      </c>
      <c r="B23" s="7" t="str">
        <f>'ВОР'!K11</f>
        <v/>
      </c>
      <c r="C23" s="7" t="s">
        <v>129</v>
      </c>
      <c r="D23" s="7" t="s">
        <v>130</v>
      </c>
      <c r="E23" s="7" t="s">
        <v>40</v>
      </c>
      <c r="F23" s="10">
        <v>4.04</v>
      </c>
      <c r="G23" s="10" t="str">
        <f>IF(B23=A23,IF(ISNUMBER('ВОР'!M11),'ВОР'!M11,""),"")</f>
        <v/>
      </c>
      <c r="H23" s="10" t="str">
        <f>IF(AND(B23&lt;&gt;"",B23&lt;&gt;A23),"Уточните норму ресурса",IF(ISNUMBER(G23),F23*G23,""))</f>
        <v/>
      </c>
    </row>
    <row r="24" ht="46" customHeight="1" spans="1:8" x14ac:dyDescent="0.25">
      <c r="A24" s="7" t="s">
        <v>72</v>
      </c>
      <c r="B24" s="7" t="str">
        <f>'ВОР'!K11</f>
        <v/>
      </c>
      <c r="C24" s="7" t="s">
        <v>125</v>
      </c>
      <c r="D24" s="7" t="s">
        <v>126</v>
      </c>
      <c r="E24" s="7" t="s">
        <v>112</v>
      </c>
      <c r="F24" s="10">
        <v>0.2463</v>
      </c>
      <c r="G24" s="10" t="str">
        <f>IF(B24=A24,IF(ISNUMBER('ВОР'!M11),'ВОР'!M11,""),"")</f>
        <v/>
      </c>
      <c r="H24" s="10" t="str">
        <f>IF(AND(B24&lt;&gt;"",B24&lt;&gt;A24),"Уточните норму ресурса",IF(ISNUMBER(G24),F24*G24,""))</f>
        <v/>
      </c>
    </row>
    <row r="25" ht="46" customHeight="1" spans="1:8" x14ac:dyDescent="0.25">
      <c r="A25" s="7" t="s">
        <v>72</v>
      </c>
      <c r="B25" s="7" t="str">
        <f>'ВОР'!K11</f>
        <v/>
      </c>
      <c r="C25" s="7" t="s">
        <v>113</v>
      </c>
      <c r="D25" s="7" t="s">
        <v>114</v>
      </c>
      <c r="E25" s="7" t="s">
        <v>115</v>
      </c>
      <c r="F25" s="10">
        <v>75.43</v>
      </c>
      <c r="G25" s="10" t="str">
        <f>IF(B25=A25,IF(ISNUMBER('ВОР'!M11),'ВОР'!M11,""),"")</f>
        <v/>
      </c>
      <c r="H25" s="10" t="str">
        <f>IF(AND(B25&lt;&gt;"",B25&lt;&gt;A25),"Уточните норму ресурса",IF(ISNUMBER(G25),F25*G25,""))</f>
        <v/>
      </c>
    </row>
    <row r="26" ht="46" customHeight="1" spans="1:8" x14ac:dyDescent="0.25">
      <c r="A26" s="7" t="s">
        <v>72</v>
      </c>
      <c r="B26" s="7" t="str">
        <f>'ВОР'!K11</f>
        <v/>
      </c>
      <c r="C26" s="7" t="s">
        <v>116</v>
      </c>
      <c r="D26" s="7" t="s">
        <v>117</v>
      </c>
      <c r="E26" s="7" t="s">
        <v>118</v>
      </c>
      <c r="F26" s="10">
        <v>0.96</v>
      </c>
      <c r="G26" s="10" t="str">
        <f>IF(B26=A26,IF(ISNUMBER('ВОР'!M11),'ВОР'!M11,""),"")</f>
        <v/>
      </c>
      <c r="H26" s="10" t="str">
        <f>IF(AND(B26&lt;&gt;"",B26&lt;&gt;A26),"Уточните норму ресурса",IF(ISNUMBER(G26),F26*G26,""))</f>
        <v/>
      </c>
    </row>
    <row r="27" ht="46" customHeight="1" spans="1:8" x14ac:dyDescent="0.25">
      <c r="A27" s="7" t="s">
        <v>72</v>
      </c>
      <c r="B27" s="7" t="str">
        <f>'ВОР'!K11</f>
        <v/>
      </c>
      <c r="C27" s="7" t="s">
        <v>119</v>
      </c>
      <c r="D27" s="7" t="s">
        <v>120</v>
      </c>
      <c r="E27" s="7" t="s">
        <v>118</v>
      </c>
      <c r="F27" s="10">
        <v>0.51</v>
      </c>
      <c r="G27" s="10" t="str">
        <f>IF(B27=A27,IF(ISNUMBER('ВОР'!M11),'ВОР'!M11,""),"")</f>
        <v/>
      </c>
      <c r="H27" s="10" t="str">
        <f>IF(AND(B27&lt;&gt;"",B27&lt;&gt;A27),"Уточните норму ресурса",IF(ISNUMBER(G27),F27*G27,""))</f>
        <v/>
      </c>
    </row>
    <row r="28" ht="46" customHeight="1" spans="1:8" x14ac:dyDescent="0.25">
      <c r="A28" s="7" t="s">
        <v>72</v>
      </c>
      <c r="B28" s="7" t="str">
        <f>'ВОР'!K11</f>
        <v/>
      </c>
      <c r="C28" s="7" t="s">
        <v>121</v>
      </c>
      <c r="D28" s="7" t="s">
        <v>122</v>
      </c>
      <c r="E28" s="7" t="s">
        <v>118</v>
      </c>
      <c r="F28" s="10">
        <v>0.74</v>
      </c>
      <c r="G28" s="10" t="str">
        <f>IF(B28=A28,IF(ISNUMBER('ВОР'!M11),'ВОР'!M11,""),"")</f>
        <v/>
      </c>
      <c r="H28" s="10" t="str">
        <f>IF(AND(B28&lt;&gt;"",B28&lt;&gt;A28),"Уточните норму ресурса",IF(ISNUMBER(G28),F28*G28,""))</f>
        <v/>
      </c>
    </row>
    <row r="29" spans="1:8" x14ac:dyDescent="0.25">
      <c r="A29" s="7" t="s">
        <v>3</v>
      </c>
      <c r="B29" s="7" t="s">
        <v>3</v>
      </c>
      <c r="C29" s="7" t="s">
        <v>3</v>
      </c>
      <c r="D29" s="7" t="s">
        <v>131</v>
      </c>
      <c r="E29" s="7" t="s">
        <v>115</v>
      </c>
      <c r="F29" s="7" t="s">
        <v>3</v>
      </c>
      <c r="G29" s="7" t="s">
        <v>3</v>
      </c>
      <c r="H29" s="9">
        <f>SUM(H11,H18,H25)</f>
        <v>0</v>
      </c>
    </row>
    <row r="30" spans="1:8" x14ac:dyDescent="0.25">
      <c r="A30" s="7" t="s">
        <v>3</v>
      </c>
      <c r="B30" s="7" t="s">
        <v>3</v>
      </c>
      <c r="C30" s="7" t="s">
        <v>3</v>
      </c>
      <c r="D30" s="7" t="s">
        <v>132</v>
      </c>
      <c r="E30" s="7" t="s">
        <v>118</v>
      </c>
      <c r="F30" s="7" t="s">
        <v>3</v>
      </c>
      <c r="G30" s="7" t="s">
        <v>3</v>
      </c>
      <c r="H30" s="9">
        <f>SUM(H12,H13,H14,H19,H20,H21,H26,H27,H28)</f>
        <v>0</v>
      </c>
    </row>
    <row r="31" spans="1:4" x14ac:dyDescent="0.25">
      <c r="A31" s="7" t="s">
        <v>3</v>
      </c>
      <c r="B31" s="7" t="s">
        <v>3</v>
      </c>
      <c r="C31" s="7" t="s">
        <v>3</v>
      </c>
      <c r="D31" s="7" t="s">
        <v>133</v>
      </c>
    </row>
    <row r="32" spans="1:8" x14ac:dyDescent="0.25">
      <c r="A32" s="7" t="s">
        <v>41</v>
      </c>
      <c r="B32" s="7" t="s">
        <v>3</v>
      </c>
      <c r="C32" s="7" t="s">
        <v>3</v>
      </c>
      <c r="D32" s="7" t="s">
        <v>134</v>
      </c>
      <c r="E32" s="7" t="s">
        <v>3</v>
      </c>
      <c r="F32" s="7" t="s">
        <v>3</v>
      </c>
      <c r="G32" s="7" t="s">
        <v>3</v>
      </c>
      <c r="H32" s="7" t="s">
        <v>135</v>
      </c>
    </row>
    <row r="33" spans="1:8" x14ac:dyDescent="0.25">
      <c r="A33" s="7" t="s">
        <v>50</v>
      </c>
      <c r="B33" s="7" t="s">
        <v>3</v>
      </c>
      <c r="C33" s="7" t="s">
        <v>3</v>
      </c>
      <c r="D33" s="7" t="s">
        <v>136</v>
      </c>
      <c r="E33" s="7" t="s">
        <v>3</v>
      </c>
      <c r="F33" s="7" t="s">
        <v>3</v>
      </c>
      <c r="G33" s="7" t="s">
        <v>3</v>
      </c>
      <c r="H33" s="7" t="s">
        <v>135</v>
      </c>
    </row>
    <row r="34" spans="1:8" x14ac:dyDescent="0.25">
      <c r="A34" s="7" t="s">
        <v>72</v>
      </c>
      <c r="B34" s="7" t="s">
        <v>3</v>
      </c>
      <c r="C34" s="7" t="s">
        <v>3</v>
      </c>
      <c r="D34" s="7" t="s">
        <v>137</v>
      </c>
      <c r="E34" s="7" t="s">
        <v>3</v>
      </c>
      <c r="F34" s="7" t="s">
        <v>3</v>
      </c>
      <c r="G34" s="7" t="s">
        <v>3</v>
      </c>
      <c r="H34" s="7" t="s">
        <v>135</v>
      </c>
    </row>
    <row r="35" spans="1:4" x14ac:dyDescent="0.25">
      <c r="A35" s="7" t="s">
        <v>3</v>
      </c>
      <c r="B35" s="7" t="s">
        <v>3</v>
      </c>
      <c r="C35" s="7" t="s">
        <v>3</v>
      </c>
      <c r="D35" s="7" t="s">
        <v>138</v>
      </c>
    </row>
  </sheetData>
  <sheetProtection sheet="1" autoFilter="0" algorithmName="SHA-512" hashValue="KMjP3wFTkZSmAyq6lwwi2/DmiVB7CDdNvZAVymN5BkXuavwzNWlSH9oywlp7f1tR6IsLa/9dPTngdFa4BNXjMQ==" saltValue="9+mU9ECVQ3CqYKbJYpR6HA==" spinCount="1000"/>
  <autoFilter ref="A8:H8"/>
  <mergeCells count="2">
    <mergeCell ref="A1:H1"/>
    <mergeCell ref="A2:H3"/>
  </mergeCells>
  <pageMargins left="0.2" right="0.2" top="0.4" bottom="0.4" header="0.15" footer="0.15"/>
  <pageSetup paperSize="9" orientation="landscape" fitToWidth="1" fitToHeight="0"/>
  <headerFooter>
    <oddFooter>&amp;LСметрикс&amp;C&amp;P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90" customWidth="1"/>
    <col min="3" max="3" width="100" customWidth="1"/>
    <col min="4" max="4" width="17" customWidth="1"/>
  </cols>
  <sheetData>
    <row r="1" ht="32" customHeight="1" spans="1:4" x14ac:dyDescent="0.25">
      <c r="A1" s="1" t="s">
        <v>139</v>
      </c>
      <c r="B1" s="1"/>
      <c r="C1" s="1"/>
      <c r="D1" s="1"/>
    </row>
    <row r="2" ht="24" customHeight="1" spans="1:4" x14ac:dyDescent="0.25">
      <c r="A2" s="2" t="s">
        <v>140</v>
      </c>
      <c r="B2" s="2"/>
      <c r="C2" s="2"/>
      <c r="D2" s="2"/>
    </row>
    <row r="3" ht="24" customHeight="1" spans="1:4" x14ac:dyDescent="0.25">
      <c r="A3" s="2"/>
      <c r="B3" s="2"/>
      <c r="C3" s="2"/>
      <c r="D3" s="2"/>
    </row>
    <row r="8" ht="46" customHeight="1" spans="1:4" x14ac:dyDescent="0.25">
      <c r="A8" s="6" t="s">
        <v>141</v>
      </c>
      <c r="B8" s="6" t="s">
        <v>142</v>
      </c>
      <c r="C8" s="6" t="s">
        <v>143</v>
      </c>
      <c r="D8" s="6" t="s">
        <v>7</v>
      </c>
    </row>
    <row r="9" ht="64" customHeight="1" spans="1:4" x14ac:dyDescent="0.25">
      <c r="A9" s="7" t="s">
        <v>144</v>
      </c>
      <c r="B9" s="7" t="s">
        <v>145</v>
      </c>
      <c r="C9" s="7" t="s">
        <v>146</v>
      </c>
      <c r="D9" s="11">
        <v>46302</v>
      </c>
    </row>
    <row r="10" ht="64" customHeight="1" spans="1:4" x14ac:dyDescent="0.25">
      <c r="A10" s="7" t="s">
        <v>147</v>
      </c>
      <c r="B10" s="7" t="s">
        <v>148</v>
      </c>
      <c r="C10" s="7" t="s">
        <v>149</v>
      </c>
      <c r="D10" s="11">
        <v>46302</v>
      </c>
    </row>
    <row r="11" ht="64" customHeight="1" spans="1:4" x14ac:dyDescent="0.25">
      <c r="A11" s="7" t="s">
        <v>150</v>
      </c>
      <c r="B11" s="7" t="s">
        <v>151</v>
      </c>
      <c r="C11" s="7" t="s">
        <v>152</v>
      </c>
      <c r="D11" s="11">
        <v>46302</v>
      </c>
    </row>
    <row r="12" ht="64" customHeight="1" spans="1:4" x14ac:dyDescent="0.25">
      <c r="A12" s="7" t="s">
        <v>153</v>
      </c>
      <c r="B12" s="7" t="s">
        <v>154</v>
      </c>
      <c r="C12" s="7" t="s">
        <v>3</v>
      </c>
      <c r="D12" s="11">
        <v>46302</v>
      </c>
    </row>
  </sheetData>
  <sheetProtection sheet="1" autoFilter="0" algorithmName="SHA-512" hashValue="Oze00vaNUCJRHooR3g/9C93aZIhjTKWHtgaq2meOY3WLzNlnVuo0W9aRmstFGnEfPZbkz9zniOAqX/cjAowyhg==" saltValue="UZuewQdcAHlxmRCUOo0G9Q==" spinCount="1000"/>
  <autoFilter ref="A8:D8"/>
  <mergeCells count="2">
    <mergeCell ref="A1:D1"/>
    <mergeCell ref="A2:D3"/>
  </mergeCells>
  <pageMargins left="0.2" right="0.2" top="0.4" bottom="0.4" header="0.15" footer="0.15"/>
  <pageSetup paperSize="9" orientation="landscape" fitToWidth="1" fitToHeight="0"/>
  <headerFooter>
    <oddFooter>&amp;LСметрикс&amp;C&amp;P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ГЭСН</vt:lpstr>
      <vt:lpstr>Ресурсы примера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2026-10-07T05:25:14Z</dcterms:modified>
</cp:coreProperties>
</file>