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есурсы" state="visible" r:id="rId6"/>
    <sheet sheetId="4" name="Источники" state="visible" r:id="rId7"/>
  </sheets>
  <definedNames>
    <definedName name="_xlnm.Print_Area" localSheetId="0">'ВОР'!$A1:$F26</definedName>
    <definedName name="_xlnm.Print_Area" localSheetId="1">'Выбор нормы'!$A1:$F22</definedName>
    <definedName name="_xlnm.Print_Area" localSheetId="2">'Ресурсы'!$A1:$K26</definedName>
    <definedName name="_xlnm.Print_Titles" localSheetId="2">'Ресурсы'!$1:$5</definedName>
    <definedName name="_xlnm.Print_Area" localSheetId="3">'Источники'!$A1:$F15</definedName>
  </definedNames>
  <calcPr calcId="171027" fullCalcOnLoad="1"/>
</workbook>
</file>

<file path=xl/sharedStrings.xml><?xml version="1.0" encoding="utf-8"?>
<sst xmlns="http://schemas.openxmlformats.org/spreadsheetml/2006/main" count="177" uniqueCount="141">
  <si>
    <t>ВОР и проверка расхода поликарбоната</t>
  </si>
  <si>
    <t>Объект</t>
  </si>
  <si>
    <t>Облицовка существующего металлического каркаса</t>
  </si>
  <si>
    <t>Проект / лист / узел</t>
  </si>
  <si>
    <t>Дата ведомости</t>
  </si>
  <si>
    <t>Редакция ФСНБ-2022 для рабочей сметы</t>
  </si>
  <si>
    <t>Назначение конструкции</t>
  </si>
  <si>
    <t>Облицовка</t>
  </si>
  <si>
    <t>Каркас</t>
  </si>
  <si>
    <t>Существующий металлический</t>
  </si>
  <si>
    <t>Крепление</t>
  </si>
  <si>
    <t>Через алюминиевые профили</t>
  </si>
  <si>
    <t>Ширина опоры, мм</t>
  </si>
  <si>
    <t>Лист: тип, толщина, марка по проекту</t>
  </si>
  <si>
    <t>Наименование работы</t>
  </si>
  <si>
    <t>Ед. ВОР</t>
  </si>
  <si>
    <t>Площадь ВОР</t>
  </si>
  <si>
    <t>Предложенный шифр</t>
  </si>
  <si>
    <t>Измеритель нормы</t>
  </si>
  <si>
    <t>Количество нормы</t>
  </si>
  <si>
    <t>Облицовка поликарбонатом через алюминиевые профили</t>
  </si>
  <si>
    <t>м²</t>
  </si>
  <si>
    <t>100 м²</t>
  </si>
  <si>
    <t>Итого площадь и количество нормы</t>
  </si>
  <si>
    <t>Жёлтые поля заполняют по ВОР и проекту. Предложенный шифр проверяет сметчик; выбранный узел должен соответствовать норме.</t>
  </si>
  <si>
    <t>Учебный пример, площадь и ширина опоры условные. Проектный узел, характеристики листа и редакцию заполните перед рабочим применением.</t>
  </si>
  <si>
    <t>Расход ресурсов приведён по таблице, введённой приказом № 551/пр от 02.08.2023; сверьте принятую редакцию перед рабочим расчётом.</t>
  </si>
  <si>
    <t>Подготовил</t>
  </si>
  <si>
    <t>Проверил</t>
  </si>
  <si>
    <t>Дата</t>
  </si>
  <si>
    <t>Выбор по конструкции, креплению и ширине опоры</t>
  </si>
  <si>
    <t>Шифр ГЭСН</t>
  </si>
  <si>
    <t>Конструкция и способ крепления</t>
  </si>
  <si>
    <t>Условие</t>
  </si>
  <si>
    <t>Измеритель</t>
  </si>
  <si>
    <t>Что предусмотрено</t>
  </si>
  <si>
    <t>Решение</t>
  </si>
  <si>
    <t>15-07-022-01</t>
  </si>
  <si>
    <t>Облицовка металлических конструкций через профили</t>
  </si>
  <si>
    <t>Опора до 60 мм включительно</t>
  </si>
  <si>
    <t>Нижний алюминиевый профиль</t>
  </si>
  <si>
    <t>Проверить проектный узел</t>
  </si>
  <si>
    <t>15-07-022-02</t>
  </si>
  <si>
    <t>Опора свыше 60 мм</t>
  </si>
  <si>
    <t>Прокладка на стойках вместо нижнего профиля</t>
  </si>
  <si>
    <t>09-03-022-04</t>
  </si>
  <si>
    <t>Оконное фонарное покрытие</t>
  </si>
  <si>
    <t>Фонарные панели из поликарбонатных и акриловых плит</t>
  </si>
  <si>
    <t>Монтаж панелей, подмости, защита сварных швов</t>
  </si>
  <si>
    <t>Не заменять облицовку по материалу</t>
  </si>
  <si>
    <t>27-09-040-02</t>
  </si>
  <si>
    <t>Дорожный шумозащитный экран</t>
  </si>
  <si>
    <t>Экран из поликарбоната</t>
  </si>
  <si>
    <t>Анкеры, столики и монтаж стоек</t>
  </si>
  <si>
    <t>Не дублировать монтаж стоек</t>
  </si>
  <si>
    <t>12-01-033-01: кровля из профилированного листа. Это соседняя работа, не замена поликарбонатной облицовки.</t>
  </si>
  <si>
    <t>До 60 мм: опора, нижний Т-образный алюминиевый профиль с уплотнениями, лист, верхний прижимной профиль.</t>
  </si>
  <si>
    <t>Свыше 60 мм: опора, резиновая прокладка шириной 60 мм на стойках, лист, верхний прижимной профиль.</t>
  </si>
  <si>
    <t>Схема описывает сметный выбор. Строительный узел и характеристики материалов задаёт проект.</t>
  </si>
  <si>
    <t>При переносе нормы другого сборника подтверждают сопоставимость технологии и ресурсов по п. 8 Методики № 571/пр.</t>
  </si>
  <si>
    <t>ФЕР 09-03-022-04 и 27-09-040-02 относятся к фонарю и экрану: ФСНБ-2020, базисный уровень цен 2001 г. Их цена не является ценой облицовки 15-07-022.</t>
  </si>
  <si>
    <t>Ресурсы облицовки: норматив и расчёт по площади</t>
  </si>
  <si>
    <t>Все нормативы: приложение № 551/пр, п. 1.13.3.14, с. 149. Групповые материалы выделены в последних двух строках.</t>
  </si>
  <si>
    <t>Код / группа</t>
  </si>
  <si>
    <t>Ресурс</t>
  </si>
  <si>
    <t>Ед. нормы ресурса</t>
  </si>
  <si>
    <t>На 100 м², до 60 мм</t>
  </si>
  <si>
    <t>На 100 м², свыше 60 мм</t>
  </si>
  <si>
    <t>Выбранный норматив</t>
  </si>
  <si>
    <t>Объём нормы</t>
  </si>
  <si>
    <t>Расход в ед. ресурса</t>
  </si>
  <si>
    <t>Физическое количество</t>
  </si>
  <si>
    <t>Физическая единица</t>
  </si>
  <si>
    <t>Статус ресурса</t>
  </si>
  <si>
    <t>1</t>
  </si>
  <si>
    <t>Затраты труда рабочих, всего</t>
  </si>
  <si>
    <t>чел.-ч</t>
  </si>
  <si>
    <t>Всего; разрядную разбивку повторно не прибавлять</t>
  </si>
  <si>
    <t>2</t>
  </si>
  <si>
    <t>Затраты труда машинистов</t>
  </si>
  <si>
    <t>Затраты труда</t>
  </si>
  <si>
    <t>91.05.05-015</t>
  </si>
  <si>
    <t>Кран на автомобильном ходу, 16 т</t>
  </si>
  <si>
    <t>маш.-ч</t>
  </si>
  <si>
    <t>Машина</t>
  </si>
  <si>
    <t>91.14.02-001</t>
  </si>
  <si>
    <t>Автомобиль бортовой, 5 т</t>
  </si>
  <si>
    <t>01.7.03.04-0001</t>
  </si>
  <si>
    <t>Электроэнергия</t>
  </si>
  <si>
    <t>кВт-ч</t>
  </si>
  <si>
    <t>Материал</t>
  </si>
  <si>
    <t>01.7.06.01-1008</t>
  </si>
  <si>
    <t>Лента герметизирующая перфорированная</t>
  </si>
  <si>
    <t>10 м</t>
  </si>
  <si>
    <t>м</t>
  </si>
  <si>
    <t>01.7.06.01-1010</t>
  </si>
  <si>
    <t>Лента герметизирующая сплошная</t>
  </si>
  <si>
    <t>01.7.07.14-1002</t>
  </si>
  <si>
    <t>Прокладка резиновая, ширина 60 мм</t>
  </si>
  <si>
    <t>Только вариант свыше 60 мм</t>
  </si>
  <si>
    <t>01.7.15.11-1000</t>
  </si>
  <si>
    <t>Термошайбы поликарбонатные</t>
  </si>
  <si>
    <t>100 шт.</t>
  </si>
  <si>
    <t>шт.</t>
  </si>
  <si>
    <t>01.7.15.14-0191</t>
  </si>
  <si>
    <t>Шурупы самонарезающие</t>
  </si>
  <si>
    <t>т</t>
  </si>
  <si>
    <t>кг</t>
  </si>
  <si>
    <t>07.2.06.03-0550</t>
  </si>
  <si>
    <t>Нижний Т-образный алюминиевый профиль</t>
  </si>
  <si>
    <t>Только вариант до 60 мм</t>
  </si>
  <si>
    <t>07.2.06.03-0551</t>
  </si>
  <si>
    <t>Верхний прижимной алюминиевый профиль</t>
  </si>
  <si>
    <t>11.3.03.19</t>
  </si>
  <si>
    <t>Торцевой профиль поликарбонатный</t>
  </si>
  <si>
    <t>Групповой материал; изделие уточнить по проекту</t>
  </si>
  <si>
    <t>Поликарбонат</t>
  </si>
  <si>
    <t>Групповой материал; лист уточнить по проекту</t>
  </si>
  <si>
    <t>Перевод единиц: лента в 10 м умножается на 10; термошайбы в 100 шт. на 100; шурупы в тоннах на 1000 для килограммов.</t>
  </si>
  <si>
    <t>Нулевой норматив означает, что ресурс не предусмотрен выбранным вариантом. Пустой расчёт означает, что площадь или подходящий шифр не заданы.</t>
  </si>
  <si>
    <t>Поликарбонат и торцевой профиль: код группы 11.3.03.19. Характеристики уточняют по проекту по п. 11 Методики № 571/пр.</t>
  </si>
  <si>
    <t>Не прибавляйте 3 % поверх нормы листов 103 м²; дробный сметный расход не округляют до упаковок. Денежный итог здесь не определяется.</t>
  </si>
  <si>
    <t>Нормативные источники и основание примера</t>
  </si>
  <si>
    <t>Документ</t>
  </si>
  <si>
    <t>Положение</t>
  </si>
  <si>
    <t>Ссылка</t>
  </si>
  <si>
    <t>Проверено</t>
  </si>
  <si>
    <t>Применение</t>
  </si>
  <si>
    <t>Приказ Минстроя России от 02.08.2023 № 551/пр</t>
  </si>
  <si>
    <t>Изменения в ФСНБ-2022; введение таблицы 15-07-022</t>
  </si>
  <si>
    <t>https://fgiscs.minstroyrf.ru/api/FrsnDocument/DocDataByGuid/e20a65bc-a36d-49e3-bf5b-ebcae088a763</t>
  </si>
  <si>
    <t>Основание введения и применения норм</t>
  </si>
  <si>
    <t>Приложение к приказу № 551/пр от 02.08.2023, п. 1.13.3.14, с. 148 и 149</t>
  </si>
  <si>
    <t>Измеритель, состав работ и ресурсы двух вариантов облицовки</t>
  </si>
  <si>
    <t>https://ekspbur.ru/upload/iblock/e03/17xtj7xw3xnwhpp1ha5l563vd52gt9na.pdf</t>
  </si>
  <si>
    <t>Нормативы введённой таблицы; перед рабочей сметой сверить принятую редакцию</t>
  </si>
  <si>
    <t>Методика применения сметных норм № 571/пр от 14.07.2022</t>
  </si>
  <si>
    <t>Пункты 7, 8, 10, 11 и 12: применение норм, вспомогательные операции и групповые материалы</t>
  </si>
  <si>
    <t>https://fgiscs.minstroyrf.ru/api/FrsnDocument/DocDataByGuid/f1a96b87-242c-466c-b10c-115bb92d43ea</t>
  </si>
  <si>
    <t>Предел применения: пример использует таблицу, введённую в 2023 году. Нормативы и состав для рабочей сметы сверяют с принятой редакцией ФСНБ-2022.</t>
  </si>
  <si>
    <t>Учебные исходные данные: площадь 42 м², ширина опоры 60 мм, существующий металлический каркас и крепление через профили.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</si>
</sst>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0###"/>
  </numFmts>
  <fonts count="4" x14ac:knownFonts="1">
    <font>
      <color theme="1"/>
      <family val="2"/>
      <scheme val="minor"/>
      <sz val="11"/>
      <name val="Calibri"/>
    </font>
    <font>
      <color rgb="28231F"/>
      <sz val="11"/>
      <name val="Arial"/>
    </font>
    <font>
      <b/>
      <color rgb="4A3025"/>
      <sz val="16"/>
      <name val="Arial"/>
    </font>
    <font>
      <b/>
      <color rgb="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4D8"/>
      </patternFill>
    </fill>
    <fill>
      <patternFill patternType="solid">
        <fgColor rgb="4A3025"/>
      </patternFill>
    </fill>
    <fill>
      <patternFill patternType="solid">
        <fgColor rgb="F4EEE9"/>
      </patternFill>
    </fill>
  </fills>
  <borders count="2">
    <border>
      <left/>
      <right/>
      <top/>
      <bottom/>
      <diagonal/>
    </border>
    <border>
      <left/>
      <right/>
      <top/>
      <bottom style="thin">
        <color rgb="D9D0C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0" fillId="2" borderId="0" xfId="0" applyFill="1"/>
    <xf numFmtId="165" fontId="0" fillId="2" borderId="0" xfId="0" applyNumberFormat="1" applyFill="1" applyAlignment="1">
      <alignment horizontal="right"/>
    </xf>
    <xf numFmtId="165" fontId="0" fillId="0" borderId="0" xfId="0" applyNumberFormat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/>
    </xf>
    <xf numFmtId="164" fontId="0" fillId="2" borderId="0" xfId="0" applyNumberFormat="1" applyFill="1"/>
    <xf numFmtId="165" fontId="0" fillId="0" borderId="0" xfId="0" applyNumberFormat="1" applyAlignment="1">
      <alignment horizontal="right" vertical="center"/>
    </xf>
    <xf numFmtId="0" fontId="0" fillId="4" borderId="0" xfId="0" applyFill="1"/>
    <xf numFmtId="165" fontId="0" fillId="4" borderId="0" xfId="0" applyNumberFormat="1" applyFill="1" applyAlignment="1">
      <alignment horizontal="right" vertical="center"/>
    </xf>
    <xf numFmtId="165" fontId="0" fillId="4" borderId="0" xfId="0" applyNumberFormat="1" applyFill="1" applyAlignment="1">
      <alignment horizontal="right" vertical="center" wrapText="1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e20a65bc-a36d-49e3-bf5b-ebcae088a763" TargetMode="External"/><Relationship Id="rId2" Type="http://schemas.openxmlformats.org/officeDocument/2006/relationships/hyperlink" Target="https://ekspbur.ru/upload/iblock/e03/17xtj7xw3xnwhpp1ha5l563vd52gt9na.pdf" TargetMode="External"/><Relationship Id="rId3" Type="http://schemas.openxmlformats.org/officeDocument/2006/relationships/hyperlink" Target="https://fgiscs.minstroyrf.ru/api/FrsnDocument/DocDataByGuid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4A3025"/>
    <pageSetUpPr fitToPage="1"/>
  </sheetPr>
  <dimension ref="A1:F26"/>
  <sheetViews>
    <sheetView workbookViewId="0" showGridLines="0"/>
  </sheetViews>
  <sheetFormatPr defaultRowHeight="15" outlineLevelRow="0" outlineLevelCol="0" x14ac:dyDescent="55"/>
  <cols>
    <col min="1" max="1" width="58" customWidth="1"/>
    <col min="2" max="2" width="14" customWidth="1"/>
    <col min="3" max="3" width="16" customWidth="1"/>
    <col min="4" max="4" width="23" customWidth="1"/>
    <col min="5" max="5" width="19" customWidth="1"/>
    <col min="6" max="6" width="21" customWidth="1"/>
  </cols>
  <sheetData>
    <row r="1" ht="26" customHeight="1" spans="1:6" x14ac:dyDescent="0.25">
      <c r="A1" s="1"/>
      <c r="B1" s="1"/>
      <c r="C1" s="1"/>
      <c r="D1" s="1"/>
      <c r="E1" s="1"/>
      <c r="F1" s="1"/>
    </row>
    <row r="2" ht="30" customHeight="1" spans="1:6" x14ac:dyDescent="0.25">
      <c r="A2" s="2" t="s">
        <v>0</v>
      </c>
      <c r="B2" s="2"/>
      <c r="C2" s="2"/>
      <c r="D2" s="2"/>
      <c r="E2" s="2"/>
      <c r="F2" s="2"/>
    </row>
    <row r="3" ht="26" customHeight="1" spans="1:6" x14ac:dyDescent="0.25">
      <c r="A3" s="1"/>
      <c r="B3" s="1"/>
      <c r="C3" s="1"/>
      <c r="D3" s="1"/>
      <c r="E3" s="1"/>
      <c r="F3" s="1"/>
    </row>
    <row r="4" ht="26" customHeight="1" spans="1:6" x14ac:dyDescent="0.25">
      <c r="A4" s="1" t="s">
        <v>1</v>
      </c>
      <c r="B4" s="3" t="s">
        <v>2</v>
      </c>
      <c r="C4" s="3"/>
      <c r="D4" s="3"/>
      <c r="E4" s="3"/>
      <c r="F4" s="3"/>
    </row>
    <row r="5" ht="26" customHeight="1" spans="1:6" x14ac:dyDescent="0.25">
      <c r="A5" s="1" t="s">
        <v>3</v>
      </c>
      <c r="B5" s="3"/>
      <c r="C5" s="3"/>
      <c r="D5" s="3"/>
      <c r="E5" s="3"/>
      <c r="F5" s="3"/>
    </row>
    <row r="6" ht="26" customHeight="1" spans="1:6" x14ac:dyDescent="0.25">
      <c r="A6" s="1" t="s">
        <v>4</v>
      </c>
      <c r="B6" s="4">
        <v>46302</v>
      </c>
      <c r="C6" s="4"/>
      <c r="D6" s="4"/>
      <c r="E6" s="4"/>
      <c r="F6" s="4"/>
    </row>
    <row r="7" ht="26" customHeight="1" spans="1:6" x14ac:dyDescent="0.25">
      <c r="A7" s="1" t="s">
        <v>5</v>
      </c>
      <c r="B7" s="3"/>
      <c r="C7" s="3"/>
      <c r="D7" s="3"/>
      <c r="E7" s="3"/>
      <c r="F7" s="3"/>
    </row>
    <row r="8" ht="26" customHeight="1" spans="1:6" x14ac:dyDescent="0.25">
      <c r="A8" s="1"/>
      <c r="B8" s="1"/>
      <c r="C8" s="1"/>
      <c r="D8" s="1"/>
      <c r="E8" s="1"/>
      <c r="F8" s="1"/>
    </row>
    <row r="9" ht="26" customHeight="1" spans="1:6" x14ac:dyDescent="0.25">
      <c r="A9" s="1" t="s">
        <v>6</v>
      </c>
      <c r="B9" s="3" t="s">
        <v>7</v>
      </c>
      <c r="C9" s="3"/>
      <c r="D9" s="3"/>
      <c r="E9" s="3"/>
      <c r="F9" s="3"/>
    </row>
    <row r="10" ht="26" customHeight="1" spans="1:6" x14ac:dyDescent="0.25">
      <c r="A10" s="1" t="s">
        <v>8</v>
      </c>
      <c r="B10" s="3" t="s">
        <v>9</v>
      </c>
      <c r="C10" s="3"/>
      <c r="D10" s="3"/>
      <c r="E10" s="3"/>
      <c r="F10" s="3"/>
    </row>
    <row r="11" ht="26" customHeight="1" spans="1:6" x14ac:dyDescent="0.25">
      <c r="A11" s="1" t="s">
        <v>10</v>
      </c>
      <c r="B11" s="3" t="s">
        <v>11</v>
      </c>
      <c r="C11" s="3"/>
      <c r="D11" s="3"/>
      <c r="E11" s="3"/>
      <c r="F11" s="3"/>
    </row>
    <row r="12" ht="26" customHeight="1" spans="1:6" x14ac:dyDescent="0.25">
      <c r="A12" s="1" t="s">
        <v>12</v>
      </c>
      <c r="B12" s="5">
        <v>60</v>
      </c>
      <c r="C12" s="5"/>
      <c r="D12" s="5"/>
      <c r="E12" s="5"/>
      <c r="F12" s="5"/>
    </row>
    <row r="13" ht="26" customHeight="1" spans="1:6" x14ac:dyDescent="0.25">
      <c r="A13" s="1" t="s">
        <v>13</v>
      </c>
      <c r="B13" s="3"/>
      <c r="C13" s="3"/>
      <c r="D13" s="3"/>
      <c r="E13" s="3"/>
      <c r="F13" s="3"/>
    </row>
    <row r="14" ht="26" customHeight="1" spans="1:6" x14ac:dyDescent="0.25">
      <c r="A14" s="1"/>
      <c r="B14" s="1"/>
      <c r="C14" s="1"/>
      <c r="D14" s="1"/>
      <c r="E14" s="1"/>
      <c r="F14" s="1"/>
    </row>
    <row r="15" ht="46" customHeight="1" spans="1:6" x14ac:dyDescent="0.25">
      <c r="A15" s="6" t="s">
        <v>14</v>
      </c>
      <c r="B15" s="6" t="s">
        <v>15</v>
      </c>
      <c r="C15" s="6" t="s">
        <v>16</v>
      </c>
      <c r="D15" s="6" t="s">
        <v>17</v>
      </c>
      <c r="E15" s="6" t="s">
        <v>18</v>
      </c>
      <c r="F15" s="6" t="s">
        <v>19</v>
      </c>
    </row>
    <row r="16" ht="64" customHeight="1" spans="1:6" x14ac:dyDescent="0.25">
      <c r="A16" s="7" t="s">
        <v>20</v>
      </c>
      <c r="B16" t="s">
        <v>21</v>
      </c>
      <c r="C16" s="8">
        <v>42</v>
      </c>
      <c r="D16" s="9" t="str">
        <f>IF(NOT(ISNUMBER(B12)),"",IF(AND(B12&gt;0,B9="Облицовка",OR(B10="Существующий металлический",B10="Новый металлический"),B11="Через алюминиевые профили"),IF(B12&lt;=60,"15-07-022-01","15-07-022-02"),"Уточнить узел"))</f>
        <v>15-07-022-01</v>
      </c>
      <c r="E16" t="s">
        <v>22</v>
      </c>
      <c r="F16" s="9">
        <f>IF(AND(ISNUMBER(C16),C16&gt;=0),C16/100,"")</f>
        <v>0.42</v>
      </c>
    </row>
    <row r="17" ht="26" customHeight="1" spans="1:6" x14ac:dyDescent="0.25">
      <c r="A17" s="1"/>
      <c r="B17" s="1"/>
      <c r="C17" s="1"/>
      <c r="D17" s="1"/>
      <c r="E17" s="1"/>
      <c r="F17" s="1"/>
    </row>
    <row r="18" ht="26" customHeight="1" spans="1:6" x14ac:dyDescent="0.25">
      <c r="A18" s="1" t="s">
        <v>23</v>
      </c>
      <c r="B18" s="1"/>
      <c r="C18" s="10">
        <f>IF(ISNUMBER(C16),SUM(C16:C16),"")</f>
        <v>42</v>
      </c>
      <c r="D18" s="1"/>
      <c r="E18" s="1"/>
      <c r="F18" s="10">
        <f>IF(ISNUMBER(F16),SUM(F16:F16),"")</f>
        <v>0.42</v>
      </c>
    </row>
    <row r="19" ht="26" customHeight="1" spans="1:6" x14ac:dyDescent="0.25">
      <c r="A19" s="1"/>
      <c r="B19" s="1"/>
      <c r="C19" s="1"/>
      <c r="D19" s="1"/>
      <c r="E19" s="1"/>
      <c r="F19" s="1"/>
    </row>
    <row r="20" ht="32" customHeight="1" spans="1:6" x14ac:dyDescent="0.25">
      <c r="A20" s="1" t="s">
        <v>24</v>
      </c>
      <c r="B20" s="1"/>
      <c r="C20" s="1"/>
      <c r="D20" s="1"/>
      <c r="E20" s="1"/>
      <c r="F20" s="1"/>
    </row>
    <row r="21" ht="34" customHeight="1" spans="1:6" x14ac:dyDescent="0.25">
      <c r="A21" s="1" t="s">
        <v>25</v>
      </c>
      <c r="B21" s="1"/>
      <c r="C21" s="1"/>
      <c r="D21" s="1"/>
      <c r="E21" s="1"/>
      <c r="F21" s="1"/>
    </row>
    <row r="22" ht="34" customHeight="1" spans="1:6" x14ac:dyDescent="0.25">
      <c r="A22" s="1" t="s">
        <v>26</v>
      </c>
      <c r="B22" s="1"/>
      <c r="C22" s="1"/>
      <c r="D22" s="1"/>
      <c r="E22" s="1"/>
      <c r="F22" s="1"/>
    </row>
    <row r="23" ht="26" customHeight="1" spans="1:6" x14ac:dyDescent="0.25">
      <c r="A23" s="1"/>
      <c r="B23" s="1"/>
      <c r="C23" s="1"/>
      <c r="D23" s="1"/>
      <c r="E23" s="1"/>
      <c r="F23" s="1"/>
    </row>
    <row r="24" ht="26" customHeight="1" spans="1:6" x14ac:dyDescent="0.25">
      <c r="A24" s="1"/>
      <c r="B24" s="1"/>
      <c r="C24" s="1"/>
      <c r="D24" s="1"/>
      <c r="E24" s="1"/>
      <c r="F24" s="1"/>
    </row>
    <row r="25" ht="26" customHeight="1" spans="1:6" x14ac:dyDescent="0.25">
      <c r="A25" t="s">
        <v>27</v>
      </c>
      <c r="B25" s="7"/>
      <c r="C25" t="s">
        <v>28</v>
      </c>
      <c r="D25" s="7"/>
      <c r="E25" t="s">
        <v>29</v>
      </c>
      <c r="F25" s="11"/>
    </row>
    <row r="26" ht="26" customHeight="1" spans="1:6" x14ac:dyDescent="0.25">
      <c r="A26" s="1"/>
      <c r="B26" s="1"/>
      <c r="C26" s="1"/>
      <c r="D26" s="1"/>
      <c r="E26" s="1"/>
      <c r="F26" s="1"/>
    </row>
  </sheetData>
  <mergeCells count="13">
    <mergeCell ref="A2:F2"/>
    <mergeCell ref="B4:F4"/>
    <mergeCell ref="B5:F5"/>
    <mergeCell ref="B6:F6"/>
    <mergeCell ref="B7:F7"/>
    <mergeCell ref="B9:F9"/>
    <mergeCell ref="B10:F10"/>
    <mergeCell ref="B11:F11"/>
    <mergeCell ref="B12:F12"/>
    <mergeCell ref="B13:F13"/>
    <mergeCell ref="A20:F20"/>
    <mergeCell ref="A21:F21"/>
    <mergeCell ref="A22:F22"/>
  </mergeCells>
  <dataValidations count="5">
    <dataValidation type="list" allowBlank="1" showErrorMessage="1" sqref="B10">
      <formula1>"Существующий металлический,Новый металлический,Другое основание"</formula1>
    </dataValidation>
    <dataValidation type="list" allowBlank="1" showErrorMessage="1" sqref="B11">
      <formula1>"Через алюминиевые профили,Иное крепление"</formula1>
    </dataValidation>
    <dataValidation type="decimal" operator="greaterThan" allowBlank="1" showErrorMessage="1" error="Ширина должна быть больше нуля." sqref="B12">
      <formula1>0</formula1>
    </dataValidation>
    <dataValidation type="list" allowBlank="1" showErrorMessage="1" error="Выберите назначение конструкции." sqref="B9">
      <formula1>"Облицовка,Оконный фонарь,Дорожный экран"</formula1>
    </dataValidation>
    <dataValidation type="decimal" operator="greaterThanOrEqual" allowBlank="1" showErrorMessage="1" error="Площадь должна быть неотрицательной." sqref="C16">
      <formula1>0</formula1>
    </dataValidation>
  </dataValidations>
  <pageMargins left="0.25" right="0.25" top="0.35" bottom="0.35" header="0.1" footer="0.1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workbookViewId="0" showGridLines="0"/>
  </sheetViews>
  <sheetFormatPr defaultRowHeight="15" outlineLevelRow="0" outlineLevelCol="0" x14ac:dyDescent="55"/>
  <cols>
    <col min="1" max="1" width="23" customWidth="1"/>
    <col min="2" max="2" width="55" customWidth="1"/>
    <col min="3" max="3" width="38" customWidth="1"/>
    <col min="4" max="4" width="18" customWidth="1"/>
    <col min="5" max="5" width="38" customWidth="1"/>
    <col min="6" max="6" width="24" customWidth="1"/>
  </cols>
  <sheetData>
    <row r="1" ht="26" customHeight="1" spans="1:6" x14ac:dyDescent="0.25">
      <c r="A1" s="1"/>
      <c r="B1" s="1"/>
      <c r="C1" s="1"/>
      <c r="D1" s="1"/>
      <c r="E1" s="1"/>
      <c r="F1" s="1"/>
    </row>
    <row r="2" ht="30" customHeight="1" spans="1:6" x14ac:dyDescent="0.25">
      <c r="A2" s="2" t="s">
        <v>30</v>
      </c>
      <c r="B2" s="2"/>
      <c r="C2" s="2"/>
      <c r="D2" s="2"/>
      <c r="E2" s="2"/>
      <c r="F2" s="2"/>
    </row>
    <row r="3" ht="26" customHeight="1" spans="1:6" x14ac:dyDescent="0.25">
      <c r="A3" s="1"/>
      <c r="B3" s="1"/>
      <c r="C3" s="1"/>
      <c r="D3" s="1"/>
      <c r="E3" s="1"/>
      <c r="F3" s="1"/>
    </row>
    <row r="4" ht="46" customHeight="1" spans="1:6" x14ac:dyDescent="0.25">
      <c r="A4" s="6" t="s">
        <v>31</v>
      </c>
      <c r="B4" s="6" t="s">
        <v>32</v>
      </c>
      <c r="C4" s="6" t="s">
        <v>33</v>
      </c>
      <c r="D4" s="6" t="s">
        <v>34</v>
      </c>
      <c r="E4" s="6" t="s">
        <v>35</v>
      </c>
      <c r="F4" s="6" t="s">
        <v>36</v>
      </c>
    </row>
    <row r="5" ht="62" customHeight="1" spans="1:6" x14ac:dyDescent="0.25">
      <c r="A5" t="s">
        <v>37</v>
      </c>
      <c r="B5" t="s">
        <v>38</v>
      </c>
      <c r="C5" t="s">
        <v>39</v>
      </c>
      <c r="D5" t="s">
        <v>22</v>
      </c>
      <c r="E5" t="s">
        <v>40</v>
      </c>
      <c r="F5" t="s">
        <v>41</v>
      </c>
    </row>
    <row r="6" ht="62" customHeight="1" spans="1:6" x14ac:dyDescent="0.25">
      <c r="A6" t="s">
        <v>42</v>
      </c>
      <c r="B6" t="s">
        <v>38</v>
      </c>
      <c r="C6" t="s">
        <v>43</v>
      </c>
      <c r="D6" t="s">
        <v>22</v>
      </c>
      <c r="E6" t="s">
        <v>44</v>
      </c>
      <c r="F6" t="s">
        <v>41</v>
      </c>
    </row>
    <row r="7" ht="62" customHeight="1" spans="1:6" x14ac:dyDescent="0.25">
      <c r="A7" t="s">
        <v>45</v>
      </c>
      <c r="B7" t="s">
        <v>46</v>
      </c>
      <c r="C7" t="s">
        <v>47</v>
      </c>
      <c r="D7" t="s">
        <v>22</v>
      </c>
      <c r="E7" t="s">
        <v>48</v>
      </c>
      <c r="F7" t="s">
        <v>49</v>
      </c>
    </row>
    <row r="8" ht="62" customHeight="1" spans="1:6" x14ac:dyDescent="0.25">
      <c r="A8" t="s">
        <v>50</v>
      </c>
      <c r="B8" t="s">
        <v>51</v>
      </c>
      <c r="C8" t="s">
        <v>52</v>
      </c>
      <c r="D8" t="s">
        <v>22</v>
      </c>
      <c r="E8" t="s">
        <v>53</v>
      </c>
      <c r="F8" t="s">
        <v>54</v>
      </c>
    </row>
    <row r="9" ht="26" customHeight="1" spans="1:6" x14ac:dyDescent="0.25">
      <c r="A9" s="1"/>
      <c r="B9" s="1"/>
      <c r="C9" s="1"/>
      <c r="D9" s="1"/>
      <c r="E9" s="1"/>
      <c r="F9" s="1"/>
    </row>
    <row r="10" ht="34" customHeight="1" spans="1:6" x14ac:dyDescent="0.25">
      <c r="A10" s="1" t="s">
        <v>55</v>
      </c>
      <c r="B10" s="1"/>
      <c r="C10" s="1"/>
      <c r="D10" s="1"/>
      <c r="E10" s="1"/>
      <c r="F10" s="1"/>
    </row>
    <row r="11" ht="26" customHeight="1" spans="1:6" x14ac:dyDescent="0.25">
      <c r="A11" s="1"/>
      <c r="B11" s="1"/>
      <c r="C11" s="1"/>
      <c r="D11" s="1"/>
      <c r="E11" s="1"/>
      <c r="F11" s="1"/>
    </row>
    <row r="12" ht="26" customHeight="1" spans="1:6" x14ac:dyDescent="0.25">
      <c r="A12" s="1" t="s">
        <v>56</v>
      </c>
      <c r="B12" s="1"/>
      <c r="C12" s="1"/>
      <c r="D12" s="1"/>
      <c r="E12" s="1"/>
      <c r="F12" s="1"/>
    </row>
    <row r="13" ht="26" customHeight="1" spans="1:6" x14ac:dyDescent="0.25">
      <c r="A13" s="1" t="s">
        <v>57</v>
      </c>
      <c r="B13" s="1"/>
      <c r="C13" s="1"/>
      <c r="D13" s="1"/>
      <c r="E13" s="1"/>
      <c r="F13" s="1"/>
    </row>
    <row r="14" ht="26" customHeight="1" spans="1:6" x14ac:dyDescent="0.25">
      <c r="A14" s="1"/>
      <c r="B14" s="1"/>
      <c r="C14" s="1"/>
      <c r="D14" s="1"/>
      <c r="E14" s="1"/>
      <c r="F14" s="1"/>
    </row>
    <row r="15" ht="26" customHeight="1" spans="1:6" x14ac:dyDescent="0.25">
      <c r="A15" s="1" t="s">
        <v>58</v>
      </c>
      <c r="B15" s="1"/>
      <c r="C15" s="1"/>
      <c r="D15" s="1"/>
      <c r="E15" s="1"/>
      <c r="F15" s="1"/>
    </row>
    <row r="16" ht="26" customHeight="1" spans="1:6" x14ac:dyDescent="0.25">
      <c r="A16" s="1"/>
      <c r="B16" s="1"/>
      <c r="C16" s="1"/>
      <c r="D16" s="1"/>
      <c r="E16" s="1"/>
      <c r="F16" s="1"/>
    </row>
    <row r="17" ht="26" customHeight="1" spans="1:6" x14ac:dyDescent="0.25">
      <c r="A17" s="1" t="s">
        <v>59</v>
      </c>
      <c r="B17" s="1"/>
      <c r="C17" s="1"/>
      <c r="D17" s="1"/>
      <c r="E17" s="1"/>
      <c r="F17" s="1"/>
    </row>
    <row r="18" ht="26" customHeight="1" spans="1:6" x14ac:dyDescent="0.25">
      <c r="A18" s="1"/>
      <c r="B18" s="1"/>
      <c r="C18" s="1"/>
      <c r="D18" s="1"/>
      <c r="E18" s="1"/>
      <c r="F18" s="1"/>
    </row>
    <row r="19" ht="42" customHeight="1" spans="1:6" x14ac:dyDescent="0.25">
      <c r="A19" s="1" t="s">
        <v>60</v>
      </c>
      <c r="B19" s="1"/>
      <c r="C19" s="1"/>
      <c r="D19" s="1"/>
      <c r="E19" s="1"/>
      <c r="F19" s="1"/>
    </row>
    <row r="20" ht="26" customHeight="1" spans="1:6" x14ac:dyDescent="0.25">
      <c r="A20" s="1"/>
      <c r="B20" s="1"/>
      <c r="C20" s="1"/>
      <c r="D20" s="1"/>
      <c r="E20" s="1"/>
      <c r="F20" s="1"/>
    </row>
    <row r="21" ht="26" customHeight="1" spans="1:6" x14ac:dyDescent="0.25">
      <c r="A21" s="1"/>
      <c r="B21" s="1"/>
      <c r="C21" s="1"/>
      <c r="D21" s="1"/>
      <c r="E21" s="1"/>
      <c r="F21" s="1"/>
    </row>
    <row r="22" ht="26" customHeight="1" spans="1:6" x14ac:dyDescent="0.25">
      <c r="A22" s="1"/>
      <c r="B22" s="1"/>
      <c r="C22" s="1"/>
      <c r="D22" s="1"/>
      <c r="E22" s="1"/>
      <c r="F22" s="1"/>
    </row>
  </sheetData>
  <mergeCells count="7">
    <mergeCell ref="A2:F2"/>
    <mergeCell ref="A10:F10"/>
    <mergeCell ref="A12:F12"/>
    <mergeCell ref="A13:F13"/>
    <mergeCell ref="A15:F15"/>
    <mergeCell ref="A17:F17"/>
    <mergeCell ref="A19:F19"/>
  </mergeCells>
  <pageMargins left="0.25" right="0.25" top="0.35" bottom="0.35" header="0.1" footer="0.1"/>
  <pageSetup paperSize="8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23" customWidth="1"/>
    <col min="2" max="2" width="41" customWidth="1"/>
    <col min="3" max="3" width="12" customWidth="1"/>
    <col min="4" max="5" width="13" customWidth="1"/>
    <col min="6" max="6" width="14" customWidth="1"/>
    <col min="7" max="7" width="13" customWidth="1"/>
    <col min="8" max="8" width="15" customWidth="1"/>
    <col min="9" max="9" width="16" customWidth="1"/>
    <col min="10" max="10" width="12" customWidth="1"/>
    <col min="11" max="11" width="38" customWidth="1"/>
  </cols>
  <sheetData>
    <row r="1" ht="26" customHeight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 x14ac:dyDescent="0.25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2" customHeight="1" spans="1:11" x14ac:dyDescent="0.25">
      <c r="A3" s="1" t="s">
        <v>62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ht="26" customHeight="1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ht="70" customHeight="1" spans="1:11" x14ac:dyDescent="0.25">
      <c r="A5" s="6" t="s">
        <v>63</v>
      </c>
      <c r="B5" s="6" t="s">
        <v>64</v>
      </c>
      <c r="C5" s="6" t="s">
        <v>65</v>
      </c>
      <c r="D5" s="6" t="s">
        <v>66</v>
      </c>
      <c r="E5" s="6" t="s">
        <v>67</v>
      </c>
      <c r="F5" s="6" t="s">
        <v>68</v>
      </c>
      <c r="G5" s="6" t="s">
        <v>69</v>
      </c>
      <c r="H5" s="6" t="s">
        <v>70</v>
      </c>
      <c r="I5" s="6" t="s">
        <v>71</v>
      </c>
      <c r="J5" s="6" t="s">
        <v>72</v>
      </c>
      <c r="K5" s="6" t="s">
        <v>73</v>
      </c>
    </row>
    <row r="6" ht="40" customHeight="1" spans="1:11" x14ac:dyDescent="0.25">
      <c r="A6" t="s">
        <v>74</v>
      </c>
      <c r="B6" t="s">
        <v>75</v>
      </c>
      <c r="C6" t="s">
        <v>76</v>
      </c>
      <c r="D6" s="12">
        <v>84.12</v>
      </c>
      <c r="E6" s="12">
        <v>80.95</v>
      </c>
      <c r="F6" s="9">
        <f>IF('ВОР'!$D$16="15-07-022-01",D6,IF('ВОР'!$D$16="15-07-022-02",E6,""))</f>
        <v>84.12</v>
      </c>
      <c r="G6" s="9">
        <f>IF(ISNUMBER('ВОР'!$F$16),'ВОР'!$F$16,"")</f>
        <v>0.42</v>
      </c>
      <c r="H6" s="9">
        <f>IF(AND(ISNUMBER(F6),ISNUMBER(G6)),F6*G6,"")</f>
        <v>35.3304</v>
      </c>
      <c r="I6" s="9">
        <f>IF(ISNUMBER(H6),H6*1,"")</f>
        <v>35.3304</v>
      </c>
      <c r="J6" t="s">
        <v>76</v>
      </c>
      <c r="K6" t="s">
        <v>77</v>
      </c>
    </row>
    <row r="7" ht="40" customHeight="1" spans="1:11" x14ac:dyDescent="0.25">
      <c r="A7" t="s">
        <v>78</v>
      </c>
      <c r="B7" t="s">
        <v>79</v>
      </c>
      <c r="C7" t="s">
        <v>76</v>
      </c>
      <c r="D7" s="12">
        <v>0.24</v>
      </c>
      <c r="E7" s="12">
        <v>0.22</v>
      </c>
      <c r="F7" s="9">
        <f>IF('ВОР'!$D$16="15-07-022-01",D7,IF('ВОР'!$D$16="15-07-022-02",E7,""))</f>
        <v>0.24</v>
      </c>
      <c r="G7" s="9">
        <f>IF(ISNUMBER('ВОР'!$F$16),'ВОР'!$F$16,"")</f>
        <v>0.42</v>
      </c>
      <c r="H7" s="9">
        <f>IF(AND(ISNUMBER(F7),ISNUMBER(G7)),F7*G7,"")</f>
        <v>0.1008</v>
      </c>
      <c r="I7" s="9">
        <f>IF(ISNUMBER(H7),H7*1,"")</f>
        <v>0.1008</v>
      </c>
      <c r="J7" t="s">
        <v>76</v>
      </c>
      <c r="K7" t="s">
        <v>80</v>
      </c>
    </row>
    <row r="8" ht="40" customHeight="1" spans="1:11" x14ac:dyDescent="0.25">
      <c r="A8" t="s">
        <v>81</v>
      </c>
      <c r="B8" t="s">
        <v>82</v>
      </c>
      <c r="C8" t="s">
        <v>83</v>
      </c>
      <c r="D8" s="12">
        <v>0.03</v>
      </c>
      <c r="E8" s="12">
        <v>0.03</v>
      </c>
      <c r="F8" s="9">
        <f>IF('ВОР'!$D$16="15-07-022-01",D8,IF('ВОР'!$D$16="15-07-022-02",E8,""))</f>
        <v>0.03</v>
      </c>
      <c r="G8" s="9">
        <f>IF(ISNUMBER('ВОР'!$F$16),'ВОР'!$F$16,"")</f>
        <v>0.42</v>
      </c>
      <c r="H8" s="9">
        <f>IF(AND(ISNUMBER(F8),ISNUMBER(G8)),F8*G8,"")</f>
        <v>0.0126</v>
      </c>
      <c r="I8" s="9">
        <f>IF(ISNUMBER(H8),H8*1,"")</f>
        <v>0.0126</v>
      </c>
      <c r="J8" t="s">
        <v>83</v>
      </c>
      <c r="K8" t="s">
        <v>84</v>
      </c>
    </row>
    <row r="9" ht="40" customHeight="1" spans="1:11" x14ac:dyDescent="0.25">
      <c r="A9" t="s">
        <v>85</v>
      </c>
      <c r="B9" t="s">
        <v>86</v>
      </c>
      <c r="C9" t="s">
        <v>83</v>
      </c>
      <c r="D9" s="12">
        <v>0.21</v>
      </c>
      <c r="E9" s="12">
        <v>0.19</v>
      </c>
      <c r="F9" s="9">
        <f>IF('ВОР'!$D$16="15-07-022-01",D9,IF('ВОР'!$D$16="15-07-022-02",E9,""))</f>
        <v>0.21</v>
      </c>
      <c r="G9" s="9">
        <f>IF(ISNUMBER('ВОР'!$F$16),'ВОР'!$F$16,"")</f>
        <v>0.42</v>
      </c>
      <c r="H9" s="9">
        <f>IF(AND(ISNUMBER(F9),ISNUMBER(G9)),F9*G9,"")</f>
        <v>0.0882</v>
      </c>
      <c r="I9" s="9">
        <f>IF(ISNUMBER(H9),H9*1,"")</f>
        <v>0.0882</v>
      </c>
      <c r="J9" t="s">
        <v>83</v>
      </c>
      <c r="K9" t="s">
        <v>84</v>
      </c>
    </row>
    <row r="10" ht="40" customHeight="1" spans="1:11" x14ac:dyDescent="0.25">
      <c r="A10" t="s">
        <v>87</v>
      </c>
      <c r="B10" t="s">
        <v>88</v>
      </c>
      <c r="C10" t="s">
        <v>89</v>
      </c>
      <c r="D10" s="12">
        <v>2.88</v>
      </c>
      <c r="E10" s="12">
        <v>2.88</v>
      </c>
      <c r="F10" s="9">
        <f>IF('ВОР'!$D$16="15-07-022-01",D10,IF('ВОР'!$D$16="15-07-022-02",E10,""))</f>
        <v>2.88</v>
      </c>
      <c r="G10" s="9">
        <f>IF(ISNUMBER('ВОР'!$F$16),'ВОР'!$F$16,"")</f>
        <v>0.42</v>
      </c>
      <c r="H10" s="9">
        <f>IF(AND(ISNUMBER(F10),ISNUMBER(G10)),F10*G10,"")</f>
        <v>1.2096</v>
      </c>
      <c r="I10" s="9">
        <f>IF(ISNUMBER(H10),H10*1,"")</f>
        <v>1.2096</v>
      </c>
      <c r="J10" t="s">
        <v>89</v>
      </c>
      <c r="K10" t="s">
        <v>90</v>
      </c>
    </row>
    <row r="11" ht="40" customHeight="1" spans="1:11" x14ac:dyDescent="0.25">
      <c r="A11" t="s">
        <v>91</v>
      </c>
      <c r="B11" t="s">
        <v>92</v>
      </c>
      <c r="C11" t="s">
        <v>93</v>
      </c>
      <c r="D11" s="12">
        <v>1.29</v>
      </c>
      <c r="E11" s="12">
        <v>1.29</v>
      </c>
      <c r="F11" s="9">
        <f>IF('ВОР'!$D$16="15-07-022-01",D11,IF('ВОР'!$D$16="15-07-022-02",E11,""))</f>
        <v>1.29</v>
      </c>
      <c r="G11" s="9">
        <f>IF(ISNUMBER('ВОР'!$F$16),'ВОР'!$F$16,"")</f>
        <v>0.42</v>
      </c>
      <c r="H11" s="9">
        <f>IF(AND(ISNUMBER(F11),ISNUMBER(G11)),F11*G11,"")</f>
        <v>0.5418</v>
      </c>
      <c r="I11" s="9">
        <f>IF(ISNUMBER(H11),H11*10,"")</f>
        <v>5.418</v>
      </c>
      <c r="J11" t="s">
        <v>94</v>
      </c>
      <c r="K11" t="s">
        <v>90</v>
      </c>
    </row>
    <row r="12" ht="40" customHeight="1" spans="1:11" x14ac:dyDescent="0.25">
      <c r="A12" t="s">
        <v>95</v>
      </c>
      <c r="B12" t="s">
        <v>96</v>
      </c>
      <c r="C12" t="s">
        <v>93</v>
      </c>
      <c r="D12" s="12">
        <v>1.29</v>
      </c>
      <c r="E12" s="12">
        <v>1.29</v>
      </c>
      <c r="F12" s="9">
        <f>IF('ВОР'!$D$16="15-07-022-01",D12,IF('ВОР'!$D$16="15-07-022-02",E12,""))</f>
        <v>1.29</v>
      </c>
      <c r="G12" s="9">
        <f>IF(ISNUMBER('ВОР'!$F$16),'ВОР'!$F$16,"")</f>
        <v>0.42</v>
      </c>
      <c r="H12" s="9">
        <f>IF(AND(ISNUMBER(F12),ISNUMBER(G12)),F12*G12,"")</f>
        <v>0.5418</v>
      </c>
      <c r="I12" s="9">
        <f>IF(ISNUMBER(H12),H12*10,"")</f>
        <v>5.418</v>
      </c>
      <c r="J12" t="s">
        <v>94</v>
      </c>
      <c r="K12" t="s">
        <v>90</v>
      </c>
    </row>
    <row r="13" ht="40" customHeight="1" spans="1:11" x14ac:dyDescent="0.25">
      <c r="A13" t="s">
        <v>97</v>
      </c>
      <c r="B13" t="s">
        <v>98</v>
      </c>
      <c r="C13" t="s">
        <v>94</v>
      </c>
      <c r="D13" s="12">
        <v>0</v>
      </c>
      <c r="E13" s="12">
        <v>98.1</v>
      </c>
      <c r="F13" s="9">
        <f>IF('ВОР'!$D$16="15-07-022-01",D13,IF('ВОР'!$D$16="15-07-022-02",E13,""))</f>
        <v>0</v>
      </c>
      <c r="G13" s="9">
        <f>IF(ISNUMBER('ВОР'!$F$16),'ВОР'!$F$16,"")</f>
        <v>0.42</v>
      </c>
      <c r="H13" s="9">
        <f>IF(AND(ISNUMBER(F13),ISNUMBER(G13)),F13*G13,"")</f>
        <v>0</v>
      </c>
      <c r="I13" s="9">
        <f>IF(ISNUMBER(H13),H13*1,"")</f>
        <v>0</v>
      </c>
      <c r="J13" t="s">
        <v>94</v>
      </c>
      <c r="K13" t="s">
        <v>99</v>
      </c>
    </row>
    <row r="14" ht="40" customHeight="1" spans="1:11" x14ac:dyDescent="0.25">
      <c r="A14" t="s">
        <v>100</v>
      </c>
      <c r="B14" t="s">
        <v>101</v>
      </c>
      <c r="C14" t="s">
        <v>102</v>
      </c>
      <c r="D14" s="12">
        <v>1.647</v>
      </c>
      <c r="E14" s="12">
        <v>1.647</v>
      </c>
      <c r="F14" s="9">
        <f>IF('ВОР'!$D$16="15-07-022-01",D14,IF('ВОР'!$D$16="15-07-022-02",E14,""))</f>
        <v>1.647</v>
      </c>
      <c r="G14" s="9">
        <f>IF(ISNUMBER('ВОР'!$F$16),'ВОР'!$F$16,"")</f>
        <v>0.42</v>
      </c>
      <c r="H14" s="9">
        <f>IF(AND(ISNUMBER(F14),ISNUMBER(G14)),F14*G14,"")</f>
        <v>0.69174</v>
      </c>
      <c r="I14" s="9">
        <f>IF(ISNUMBER(H14),H14*100,"")</f>
        <v>69.174</v>
      </c>
      <c r="J14" t="s">
        <v>103</v>
      </c>
      <c r="K14" t="s">
        <v>90</v>
      </c>
    </row>
    <row r="15" ht="40" customHeight="1" spans="1:11" x14ac:dyDescent="0.25">
      <c r="A15" t="s">
        <v>104</v>
      </c>
      <c r="B15" t="s">
        <v>105</v>
      </c>
      <c r="C15" t="s">
        <v>106</v>
      </c>
      <c r="D15" s="12">
        <v>0.001</v>
      </c>
      <c r="E15" s="12">
        <v>0.001</v>
      </c>
      <c r="F15" s="9">
        <f>IF('ВОР'!$D$16="15-07-022-01",D15,IF('ВОР'!$D$16="15-07-022-02",E15,""))</f>
        <v>0.001</v>
      </c>
      <c r="G15" s="9">
        <f>IF(ISNUMBER('ВОР'!$F$16),'ВОР'!$F$16,"")</f>
        <v>0.42</v>
      </c>
      <c r="H15" s="9">
        <f>IF(AND(ISNUMBER(F15),ISNUMBER(G15)),F15*G15,"")</f>
        <v>0.00042</v>
      </c>
      <c r="I15" s="9">
        <f>IF(ISNUMBER(H15),H15*1000,"")</f>
        <v>0.42</v>
      </c>
      <c r="J15" t="s">
        <v>107</v>
      </c>
      <c r="K15" t="s">
        <v>90</v>
      </c>
    </row>
    <row r="16" ht="40" customHeight="1" spans="1:11" x14ac:dyDescent="0.25">
      <c r="A16" t="s">
        <v>108</v>
      </c>
      <c r="B16" t="s">
        <v>109</v>
      </c>
      <c r="C16" t="s">
        <v>94</v>
      </c>
      <c r="D16" s="12">
        <v>97.1</v>
      </c>
      <c r="E16" s="12">
        <v>0</v>
      </c>
      <c r="F16" s="9">
        <f>IF('ВОР'!$D$16="15-07-022-01",D16,IF('ВОР'!$D$16="15-07-022-02",E16,""))</f>
        <v>97.1</v>
      </c>
      <c r="G16" s="9">
        <f>IF(ISNUMBER('ВОР'!$F$16),'ВОР'!$F$16,"")</f>
        <v>0.42</v>
      </c>
      <c r="H16" s="9">
        <f>IF(AND(ISNUMBER(F16),ISNUMBER(G16)),F16*G16,"")</f>
        <v>40.782</v>
      </c>
      <c r="I16" s="9">
        <f>IF(ISNUMBER(H16),H16*1,"")</f>
        <v>40.782</v>
      </c>
      <c r="J16" t="s">
        <v>94</v>
      </c>
      <c r="K16" t="s">
        <v>110</v>
      </c>
    </row>
    <row r="17" ht="40" customHeight="1" spans="1:11" x14ac:dyDescent="0.25">
      <c r="A17" t="s">
        <v>111</v>
      </c>
      <c r="B17" t="s">
        <v>112</v>
      </c>
      <c r="C17" t="s">
        <v>94</v>
      </c>
      <c r="D17" s="12">
        <v>97.1</v>
      </c>
      <c r="E17" s="12">
        <v>97.1</v>
      </c>
      <c r="F17" s="9">
        <f>IF('ВОР'!$D$16="15-07-022-01",D17,IF('ВОР'!$D$16="15-07-022-02",E17,""))</f>
        <v>97.1</v>
      </c>
      <c r="G17" s="9">
        <f>IF(ISNUMBER('ВОР'!$F$16),'ВОР'!$F$16,"")</f>
        <v>0.42</v>
      </c>
      <c r="H17" s="9">
        <f>IF(AND(ISNUMBER(F17),ISNUMBER(G17)),F17*G17,"")</f>
        <v>40.782</v>
      </c>
      <c r="I17" s="9">
        <f>IF(ISNUMBER(H17),H17*1,"")</f>
        <v>40.782</v>
      </c>
      <c r="J17" t="s">
        <v>94</v>
      </c>
      <c r="K17" t="s">
        <v>90</v>
      </c>
    </row>
    <row r="18" ht="40" customHeight="1" spans="1:11" x14ac:dyDescent="0.25">
      <c r="A18" s="13" t="s">
        <v>113</v>
      </c>
      <c r="B18" s="13" t="s">
        <v>114</v>
      </c>
      <c r="C18" s="13" t="s">
        <v>94</v>
      </c>
      <c r="D18" s="14">
        <v>25.4</v>
      </c>
      <c r="E18" s="14">
        <v>25.4</v>
      </c>
      <c r="F18" s="15">
        <f>IF('ВОР'!$D$16="15-07-022-01",D18,IF('ВОР'!$D$16="15-07-022-02",E18,""))</f>
        <v>25.4</v>
      </c>
      <c r="G18" s="15">
        <f>IF(ISNUMBER('ВОР'!$F$16),'ВОР'!$F$16,"")</f>
        <v>0.42</v>
      </c>
      <c r="H18" s="15">
        <f>IF(AND(ISNUMBER(F18),ISNUMBER(G18)),F18*G18,"")</f>
        <v>10.668</v>
      </c>
      <c r="I18" s="15">
        <f>IF(ISNUMBER(H18),H18*1,"")</f>
        <v>10.668</v>
      </c>
      <c r="J18" s="13" t="s">
        <v>94</v>
      </c>
      <c r="K18" s="13" t="s">
        <v>115</v>
      </c>
    </row>
    <row r="19" ht="40" customHeight="1" spans="1:11" x14ac:dyDescent="0.25">
      <c r="A19" s="13" t="s">
        <v>113</v>
      </c>
      <c r="B19" s="13" t="s">
        <v>116</v>
      </c>
      <c r="C19" s="13" t="s">
        <v>21</v>
      </c>
      <c r="D19" s="14">
        <v>103</v>
      </c>
      <c r="E19" s="14">
        <v>103</v>
      </c>
      <c r="F19" s="15">
        <f>IF('ВОР'!$D$16="15-07-022-01",D19,IF('ВОР'!$D$16="15-07-022-02",E19,""))</f>
        <v>103</v>
      </c>
      <c r="G19" s="15">
        <f>IF(ISNUMBER('ВОР'!$F$16),'ВОР'!$F$16,"")</f>
        <v>0.42</v>
      </c>
      <c r="H19" s="15">
        <f>IF(AND(ISNUMBER(F19),ISNUMBER(G19)),F19*G19,"")</f>
        <v>43.26</v>
      </c>
      <c r="I19" s="15">
        <f>IF(ISNUMBER(H19),H19*1,"")</f>
        <v>43.26</v>
      </c>
      <c r="J19" s="13" t="s">
        <v>21</v>
      </c>
      <c r="K19" s="13" t="s">
        <v>117</v>
      </c>
    </row>
    <row r="20" ht="26" customHeight="1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ht="32" customHeight="1" spans="1:11" x14ac:dyDescent="0.25">
      <c r="A21" s="1" t="s">
        <v>118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ht="32" customHeight="1" spans="1:11" x14ac:dyDescent="0.25">
      <c r="A22" s="1" t="s">
        <v>119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ht="32" customHeight="1" spans="1:11" x14ac:dyDescent="0.25">
      <c r="A23" s="1" t="s">
        <v>120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ht="32" customHeight="1" spans="1:11" x14ac:dyDescent="0.25">
      <c r="A24" s="1" t="s">
        <v>121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ht="26" customHeight="1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ht="26" customHeight="1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autoFilter ref="A5:K19"/>
  <mergeCells count="6">
    <mergeCell ref="A2:K2"/>
    <mergeCell ref="A3:K3"/>
    <mergeCell ref="A21:K21"/>
    <mergeCell ref="A22:K22"/>
    <mergeCell ref="A23:K23"/>
    <mergeCell ref="A24:K24"/>
  </mergeCells>
  <pageMargins left="0.25" right="0.25" top="0.35" bottom="0.35" header="0.1" footer="0.1"/>
  <pageSetup paperSize="8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 showGridLines="0"/>
  </sheetViews>
  <sheetFormatPr defaultRowHeight="15" outlineLevelRow="0" outlineLevelCol="0" x14ac:dyDescent="55"/>
  <cols>
    <col min="1" max="1" width="47" customWidth="1"/>
    <col min="2" max="2" width="55" customWidth="1"/>
    <col min="3" max="3" width="79" customWidth="1"/>
    <col min="4" max="4" width="18" customWidth="1"/>
    <col min="5" max="5" width="55" customWidth="1"/>
    <col min="6" max="6" width="16" customWidth="1"/>
  </cols>
  <sheetData>
    <row r="1" ht="26" customHeight="1" spans="1:6" x14ac:dyDescent="0.25">
      <c r="A1" s="1"/>
      <c r="B1" s="1"/>
      <c r="C1" s="1"/>
      <c r="D1" s="1"/>
      <c r="E1" s="1"/>
      <c r="F1" s="1"/>
    </row>
    <row r="2" ht="30" customHeight="1" spans="1:6" x14ac:dyDescent="0.25">
      <c r="A2" s="2" t="s">
        <v>122</v>
      </c>
      <c r="B2" s="2"/>
      <c r="C2" s="2"/>
      <c r="D2" s="2"/>
      <c r="E2" s="2"/>
      <c r="F2" s="2"/>
    </row>
    <row r="3" ht="26" customHeight="1" spans="1:6" x14ac:dyDescent="0.25">
      <c r="A3" s="1"/>
      <c r="B3" s="1"/>
      <c r="C3" s="1"/>
      <c r="D3" s="1"/>
      <c r="E3" s="1"/>
      <c r="F3" s="1"/>
    </row>
    <row r="4" ht="46" customHeight="1" spans="1:6" x14ac:dyDescent="0.25">
      <c r="A4" s="6" t="s">
        <v>123</v>
      </c>
      <c r="B4" s="6" t="s">
        <v>124</v>
      </c>
      <c r="C4" s="6" t="s">
        <v>125</v>
      </c>
      <c r="D4" s="6" t="s">
        <v>126</v>
      </c>
      <c r="E4" s="6" t="s">
        <v>127</v>
      </c>
      <c r="F4" s="6"/>
    </row>
    <row r="5" ht="100" customHeight="1" spans="1:5" x14ac:dyDescent="0.25">
      <c r="A5" t="s">
        <v>128</v>
      </c>
      <c r="B5" t="s">
        <v>129</v>
      </c>
      <c r="C5" t="s">
        <v>130</v>
      </c>
      <c r="D5" s="16">
        <v>46302</v>
      </c>
      <c r="E5" t="s">
        <v>131</v>
      </c>
    </row>
    <row r="6" ht="100" customHeight="1" spans="1:5" x14ac:dyDescent="0.25">
      <c r="A6" t="s">
        <v>132</v>
      </c>
      <c r="B6" t="s">
        <v>133</v>
      </c>
      <c r="C6" t="s">
        <v>134</v>
      </c>
      <c r="D6" s="16">
        <v>46302</v>
      </c>
      <c r="E6" t="s">
        <v>135</v>
      </c>
    </row>
    <row r="7" ht="100" customHeight="1" spans="1:5" x14ac:dyDescent="0.25">
      <c r="A7" t="s">
        <v>136</v>
      </c>
      <c r="B7" t="s">
        <v>137</v>
      </c>
      <c r="C7" t="s">
        <v>138</v>
      </c>
      <c r="D7" s="16">
        <v>46302</v>
      </c>
      <c r="E7" t="s">
        <v>131</v>
      </c>
    </row>
    <row r="8" ht="26" customHeight="1" spans="1:6" x14ac:dyDescent="0.25">
      <c r="A8" s="1"/>
      <c r="B8" s="1"/>
      <c r="C8" s="1"/>
      <c r="D8" s="1"/>
      <c r="E8" s="1"/>
      <c r="F8" s="1"/>
    </row>
    <row r="9" ht="34" customHeight="1" spans="1:6" x14ac:dyDescent="0.25">
      <c r="A9" s="1" t="s">
        <v>139</v>
      </c>
      <c r="B9" s="1"/>
      <c r="C9" s="1"/>
      <c r="D9" s="1"/>
      <c r="E9" s="1"/>
      <c r="F9" s="1"/>
    </row>
    <row r="10" ht="26" customHeight="1" spans="1:6" x14ac:dyDescent="0.25">
      <c r="A10" s="1"/>
      <c r="B10" s="1"/>
      <c r="C10" s="1"/>
      <c r="D10" s="1"/>
      <c r="E10" s="1"/>
      <c r="F10" s="1"/>
    </row>
    <row r="11" ht="34" customHeight="1" spans="1:6" x14ac:dyDescent="0.25">
      <c r="A11" s="1" t="s">
        <v>140</v>
      </c>
      <c r="B11" s="1"/>
      <c r="C11" s="1"/>
      <c r="D11" s="1"/>
      <c r="E11" s="1"/>
      <c r="F11" s="1"/>
    </row>
    <row r="12" ht="26" customHeight="1" spans="1:6" x14ac:dyDescent="0.25">
      <c r="A12" s="1"/>
      <c r="B12" s="1"/>
      <c r="C12" s="1"/>
      <c r="D12" s="1"/>
      <c r="E12" s="1"/>
      <c r="F12" s="1"/>
    </row>
    <row r="13" ht="26" customHeight="1" spans="1:6" x14ac:dyDescent="0.25">
      <c r="A13" s="1"/>
      <c r="B13" s="1"/>
      <c r="C13" s="1"/>
      <c r="D13" s="1"/>
      <c r="E13" s="1"/>
      <c r="F13" s="1"/>
    </row>
    <row r="14" ht="26" customHeight="1" spans="1:6" x14ac:dyDescent="0.25">
      <c r="A14" t="s">
        <v>27</v>
      </c>
      <c r="B14" s="7"/>
      <c r="C14" t="s">
        <v>28</v>
      </c>
      <c r="D14" s="7"/>
      <c r="E14" t="s">
        <v>29</v>
      </c>
      <c r="F14" s="11"/>
    </row>
    <row r="15" ht="26" customHeight="1" spans="1:6" x14ac:dyDescent="0.25">
      <c r="A15" s="1"/>
      <c r="B15" s="1"/>
      <c r="C15" s="1"/>
      <c r="D15" s="1"/>
      <c r="E15" s="1"/>
      <c r="F15" s="1"/>
    </row>
  </sheetData>
  <mergeCells count="3">
    <mergeCell ref="A2:F2"/>
    <mergeCell ref="A9:F9"/>
    <mergeCell ref="A11:F11"/>
  </mergeCells>
  <hyperlinks>
    <hyperlink ref="C5" r:id="rId1"/>
    <hyperlink ref="C6" r:id="rId2"/>
    <hyperlink ref="C7" r:id="rId3"/>
  </hyperlinks>
  <pageMargins left="0.25" right="0.25" top="0.35" bottom="0.35" header="0.1" footer="0.1"/>
  <pageSetup paperSize="8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Ресурсы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