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CeilingTechnology">'Подбор'!$J$5:$J$7</definedName>
    <definedName name="_xlnm.Print_Area" localSheetId="0">'ВОР'!$A1:$J20</definedName>
    <definedName name="_xlnm.Print_Titles" localSheetId="0">'ВОР'!$9:$9</definedName>
    <definedName name="_xlnm.Print_Area" localSheetId="1">'Подбор'!$A1:$G20</definedName>
    <definedName name="_xlnm.Print_Titles" localSheetId="1">'Подбор'!$9:$9</definedName>
    <definedName name="_xlnm.Print_Area" localSheetId="2">'Ресурсы'!$A1:$H23</definedName>
    <definedName name="_xlnm.Print_Titles" localSheetId="2">'Ресурсы'!$9:$9</definedName>
    <definedName name="_xlnm.Print_Area" localSheetId="3">'Проверка'!$A1:$F29</definedName>
    <definedName name="_xlnm.Print_Titles" localSheetId="3">'Проверка'!$9:$9</definedName>
  </definedNames>
  <calcPr calcId="171027" fullCalcOnLoad="1"/>
</workbook>
</file>

<file path=xl/sharedStrings.xml><?xml version="1.0" encoding="utf-8"?>
<sst xmlns="http://schemas.openxmlformats.org/spreadsheetml/2006/main" count="125" uniqueCount="98">
  <si>
    <t>Ведомость объёмов работ: натяжной потолок</t>
  </si>
  <si>
    <t>Учебный пример, числа условные. Жёлтые поля заполняются по документации объекта.</t>
  </si>
  <si>
    <t>Объект</t>
  </si>
  <si>
    <t>Административный блок, помещения А, Б, В</t>
  </si>
  <si>
    <t>Основание</t>
  </si>
  <si>
    <t>Учебное задание; для объекта указать документ и лист</t>
  </si>
  <si>
    <t>Дата</t>
  </si>
  <si>
    <t>Редакция базы</t>
  </si>
  <si>
    <t>Подтвердить для сметы</t>
  </si>
  <si>
    <t>Составитель</t>
  </si>
  <si>
    <t>Проверяющий</t>
  </si>
  <si>
    <t>№</t>
  </si>
  <si>
    <t>Помещение</t>
  </si>
  <si>
    <t>Длина, м</t>
  </si>
  <si>
    <t>Ширина, м</t>
  </si>
  <si>
    <t>Площадь помещения, м²</t>
  </si>
  <si>
    <t>Площадь работ, м²</t>
  </si>
  <si>
    <t>Периметр, м</t>
  </si>
  <si>
    <t>Отверстия, шт.</t>
  </si>
  <si>
    <t>Технология</t>
  </si>
  <si>
    <t>Основание объёмов</t>
  </si>
  <si>
    <t>А</t>
  </si>
  <si>
    <t>ПВХ, гарпун</t>
  </si>
  <si>
    <t>Учебное задание</t>
  </si>
  <si>
    <t>Б</t>
  </si>
  <si>
    <t>В</t>
  </si>
  <si>
    <t>Итого</t>
  </si>
  <si>
    <t>Площадь помещения выбирает норму. Площадь работ задаёт количество по норме и заполняется отдельно.</t>
  </si>
  <si>
    <t>Площадь и периметр вычисляются для прямоугольных комнат. Для другой геометрии замените формулы расчётом по проекту.</t>
  </si>
  <si>
    <t>Площадь и периметр не равны универсальному расходу закупаемого полотна и профиля. Нужна спецификация.</t>
  </si>
  <si>
    <t>Для площади ровно 10 м² требуется проверка границы. Отверстия в полотне не включают монтаж светильников.</t>
  </si>
  <si>
    <t>Образец предназначен для подготовки ВОР и проверки подбора. Рублёвые ставки и подписи не заполнены.</t>
  </si>
  <si>
    <t>Четыре позиции: подбор по площади и отверстиям</t>
  </si>
  <si>
    <t>Ткань</t>
  </si>
  <si>
    <t>Другой способ</t>
  </si>
  <si>
    <t>ГЭСН ФСНБ-2022</t>
  </si>
  <si>
    <t>Наименование нормы</t>
  </si>
  <si>
    <t>Измеритель</t>
  </si>
  <si>
    <t>Количество по норме</t>
  </si>
  <si>
    <t>Обоснование</t>
  </si>
  <si>
    <t>100 м²</t>
  </si>
  <si>
    <t>Площадь отдельного помещения; ПВХ и гарпунное крепление</t>
  </si>
  <si>
    <t>Все комнаты</t>
  </si>
  <si>
    <t>15-01-052-01</t>
  </si>
  <si>
    <t>Устройство в натяжном потолке монтажных отверстий</t>
  </si>
  <si>
    <t>100 отверстий</t>
  </si>
  <si>
    <t>Усиленные элементы и вырез отверстий; монтаж приборов отдельно</t>
  </si>
  <si>
    <t>Количество: площадь работ / 100 либо число отверстий / 100. Складывать эти разные единицы нельзя.</t>
  </si>
  <si>
    <t>Материальные позиции добавляются после проверки ресурса, количества и цены по спецификации.</t>
  </si>
  <si>
    <t>Нормативный источник: ГЭСН 81-02-15-2022, редакция от 15.05.2026, таблицы 15-01-051 и 15-01-052.</t>
  </si>
  <si>
    <t>https://meganorm.ru/mega_doc/norm_update_01092026/gesn_gosudarstvennye-elementnye-smetnye-normy/0/gesn_81-02-15-2022_smetnye_normy_na_stroitelnye_raboty.html</t>
  </si>
  <si>
    <t>Выбор шифров и редакцию базы утверждает сметчик. На листе ВОР укажите принятую редакцию.</t>
  </si>
  <si>
    <t>Материалы: количество и источник по проекту</t>
  </si>
  <si>
    <t>Наименование</t>
  </si>
  <si>
    <t>Код или группа</t>
  </si>
  <si>
    <t>Ед. изм.</t>
  </si>
  <si>
    <t>Количество по проекту</t>
  </si>
  <si>
    <t>Источник расхода</t>
  </si>
  <si>
    <t>Источник цены</t>
  </si>
  <si>
    <t>Проверено</t>
  </si>
  <si>
    <t>Состояние проверки</t>
  </si>
  <si>
    <t>Багет стеновой</t>
  </si>
  <si>
    <t>01.6.04.05</t>
  </si>
  <si>
    <t>м</t>
  </si>
  <si>
    <t>Полотно с гарпуном из ПВХ</t>
  </si>
  <si>
    <t>м²</t>
  </si>
  <si>
    <t>Вставка декоративная стеновая</t>
  </si>
  <si>
    <t>Багет разделительный</t>
  </si>
  <si>
    <t>Вставка декоративная разделительная</t>
  </si>
  <si>
    <t>Дюбели распорные</t>
  </si>
  <si>
    <t>01.7.15.07</t>
  </si>
  <si>
    <t>10 шт.</t>
  </si>
  <si>
    <t>Шурупы самонарезающие</t>
  </si>
  <si>
    <t>01.7.15.14-0185</t>
  </si>
  <si>
    <t>т</t>
  </si>
  <si>
    <t>Пластикат листовой ПВХ вспененный</t>
  </si>
  <si>
    <t>01.7.14.07-0061</t>
  </si>
  <si>
    <t>Клей на основе цианакрилатов</t>
  </si>
  <si>
    <t>14.1.02.04-0014</t>
  </si>
  <si>
    <t>кг</t>
  </si>
  <si>
    <t>Пустое количество не равно нулю. Нулевой расход вводят только при подтверждённом отсутствии ресурса.</t>
  </si>
  <si>
    <t>Общий код 01.6.04.05 относится к разным комплектующим. Проверяйте каждое наименование отдельно.</t>
  </si>
  <si>
    <t>Разделительные профили и вставки проверяют по узлам проекта; перечень не устанавливает закупочный расход.</t>
  </si>
  <si>
    <t>Проверка количества и трудозатрат</t>
  </si>
  <si>
    <t>ГЭСН</t>
  </si>
  <si>
    <t>Труд на измеритель, чел.-ч</t>
  </si>
  <si>
    <t>Трудозатраты, чел.-ч</t>
  </si>
  <si>
    <t>Контроль количества</t>
  </si>
  <si>
    <t>Итого трудозатраты</t>
  </si>
  <si>
    <t>Примыкания, м</t>
  </si>
  <si>
    <t>Материалы</t>
  </si>
  <si>
    <t>Крепление багета</t>
  </si>
  <si>
    <t>Проверить отсутствие дубля</t>
  </si>
  <si>
    <t>Светильники</t>
  </si>
  <si>
    <t>Проверить отдельные позиции</t>
  </si>
  <si>
    <t>ГЭСН 15-01-051: крепление багета, прогрев, натяжка и установка пристенного уголка уже входят в состав.</t>
  </si>
  <si>
    <t>ГЭСН 15-01-052: усиленные элементы и отверстия. Монтаж светильников в этой позиции не учитывается.</t>
  </si>
  <si>
    <t>Трудозатраты рабочих рассчитаны по таблицам в редакции от 15.05.2026. Труд машинистов в итог не включён.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</si>
</sst>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FF3C2824"/>
      <sz val="15"/>
      <name val="Arial"/>
    </font>
    <font>
      <color rgb="FF302A28"/>
      <sz val="11"/>
      <name val="Arial"/>
    </font>
    <font>
      <b/>
      <color rgb="FFFFFFFF"/>
      <sz val="11"/>
      <name val="Arial"/>
    </font>
    <font>
      <b/>
      <color rgb="FF302A28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1C9"/>
      </patternFill>
    </fill>
    <fill>
      <patternFill patternType="solid">
        <fgColor rgb="FF4A3028"/>
      </patternFill>
    </fill>
  </fills>
  <borders count="2">
    <border>
      <left/>
      <right/>
      <top/>
      <bottom/>
      <diagonal/>
    </border>
    <border>
      <left/>
      <right/>
      <top style="thin">
        <color rgb="FFB9ADA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0" fontId="0" fillId="2" borderId="0" xfId="0" applyFill="1"/>
    <xf numFmtId="165" fontId="2" fillId="0" borderId="0" xfId="0" applyNumberFormat="1" applyFont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2">
    <dxf>
      <fill>
        <patternFill patternType="solid">
          <fgColor rgb="FFFFE5DC"/>
        </patternFill>
      </fill>
    </dxf>
    <dxf>
      <font>
        <color rgb="FF8B3425"/>
      </font>
      <fill>
        <patternFill patternType="solid">
          <fgColor rgb="FFFFE5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9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4" width="10" customWidth="1"/>
    <col min="5" max="6" width="15" customWidth="1"/>
    <col min="7" max="7" width="14" customWidth="1"/>
    <col min="8" max="8" width="12" customWidth="1"/>
    <col min="9" max="9" width="23" customWidth="1"/>
    <col min="10" max="10" width="28" customWidth="1"/>
  </cols>
  <sheetData>
    <row r="2" ht="26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4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 t="s">
        <v>2</v>
      </c>
      <c r="B4" s="2"/>
      <c r="C4" s="3" t="s">
        <v>3</v>
      </c>
      <c r="D4" s="3"/>
      <c r="E4" s="3"/>
      <c r="F4" s="3"/>
      <c r="G4" s="3"/>
      <c r="H4" s="3"/>
      <c r="I4" s="3"/>
      <c r="J4" s="3"/>
    </row>
    <row r="5" spans="1:10" x14ac:dyDescent="0.25">
      <c r="A5" s="2" t="s">
        <v>4</v>
      </c>
      <c r="B5" s="2"/>
      <c r="C5" s="3" t="s">
        <v>5</v>
      </c>
      <c r="D5" s="3"/>
      <c r="E5" s="3"/>
      <c r="F5" s="3"/>
      <c r="G5" s="3"/>
      <c r="H5" s="3"/>
      <c r="I5" s="3"/>
      <c r="J5" s="3"/>
    </row>
    <row r="6" spans="1:10" x14ac:dyDescent="0.25">
      <c r="A6" s="2" t="s">
        <v>6</v>
      </c>
      <c r="B6" s="2"/>
      <c r="C6" s="4">
        <v>46302</v>
      </c>
      <c r="E6" s="2" t="s">
        <v>7</v>
      </c>
      <c r="F6" s="2"/>
      <c r="G6" s="3" t="s">
        <v>8</v>
      </c>
      <c r="H6" s="3"/>
      <c r="I6" s="3"/>
      <c r="J6" s="3"/>
    </row>
    <row r="7" spans="1:10" x14ac:dyDescent="0.25">
      <c r="A7" s="2" t="s">
        <v>9</v>
      </c>
      <c r="B7" s="2"/>
      <c r="C7" s="3"/>
      <c r="D7" s="3"/>
      <c r="E7" s="2" t="s">
        <v>10</v>
      </c>
      <c r="F7" s="2"/>
      <c r="G7" s="3"/>
      <c r="H7" s="3"/>
      <c r="I7" s="3"/>
      <c r="J7" s="3"/>
    </row>
    <row r="9" ht="38" customHeight="1" spans="1:10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</row>
    <row r="10" ht="42" customHeight="1" spans="1:10" x14ac:dyDescent="0.25">
      <c r="A10" s="6">
        <v>1</v>
      </c>
      <c r="B10" s="3" t="s">
        <v>21</v>
      </c>
      <c r="C10" s="7">
        <v>2</v>
      </c>
      <c r="D10" s="7">
        <v>4</v>
      </c>
      <c r="E10" s="6">
        <f>IF(OR(C10="",D10=""),"",C10*D10)</f>
        <v>8</v>
      </c>
      <c r="F10" s="7">
        <v>8</v>
      </c>
      <c r="G10" s="6">
        <f>IF(OR(C10="",D10=""),"",2*(C10+D10))</f>
        <v>12</v>
      </c>
      <c r="H10" s="7">
        <v>1</v>
      </c>
      <c r="I10" s="3" t="s">
        <v>22</v>
      </c>
      <c r="J10" s="3" t="s">
        <v>23</v>
      </c>
    </row>
    <row r="11" ht="42" customHeight="1" spans="1:10" x14ac:dyDescent="0.25">
      <c r="A11" s="6">
        <v>2</v>
      </c>
      <c r="B11" s="3" t="s">
        <v>24</v>
      </c>
      <c r="C11" s="7">
        <v>4</v>
      </c>
      <c r="D11" s="7">
        <v>6</v>
      </c>
      <c r="E11" s="6">
        <f>IF(OR(C11="",D11=""),"",C11*D11)</f>
        <v>24</v>
      </c>
      <c r="F11" s="7">
        <v>24</v>
      </c>
      <c r="G11" s="6">
        <f>IF(OR(C11="",D11=""),"",2*(C11+D11))</f>
        <v>20</v>
      </c>
      <c r="H11" s="7">
        <v>4</v>
      </c>
      <c r="I11" s="3" t="s">
        <v>22</v>
      </c>
      <c r="J11" s="3" t="s">
        <v>23</v>
      </c>
    </row>
    <row r="12" ht="42" customHeight="1" spans="1:10" x14ac:dyDescent="0.25">
      <c r="A12" s="6">
        <v>3</v>
      </c>
      <c r="B12" s="3" t="s">
        <v>25</v>
      </c>
      <c r="C12" s="7">
        <v>6</v>
      </c>
      <c r="D12" s="7">
        <v>10</v>
      </c>
      <c r="E12" s="6">
        <f>IF(OR(C12="",D12=""),"",C12*D12)</f>
        <v>60</v>
      </c>
      <c r="F12" s="7">
        <v>60</v>
      </c>
      <c r="G12" s="6">
        <f>IF(OR(C12="",D12=""),"",2*(C12+D12))</f>
        <v>32</v>
      </c>
      <c r="H12" s="7">
        <v>10</v>
      </c>
      <c r="I12" s="3" t="s">
        <v>22</v>
      </c>
      <c r="J12" s="3" t="s">
        <v>23</v>
      </c>
    </row>
    <row r="13" spans="2:8" x14ac:dyDescent="0.25">
      <c r="B13" s="8" t="s">
        <v>26</v>
      </c>
      <c r="E13" s="9">
        <f>IF(COUNT(E10:E12)=3,SUM(E10:E12),"")</f>
        <v>92</v>
      </c>
      <c r="F13" s="9">
        <f>IF(COUNT(F10:F12)=3,SUM(F10:F12),"")</f>
        <v>92</v>
      </c>
      <c r="G13" s="9">
        <f>IF(COUNT(G10:G12)=3,SUM(G10:G12),"")</f>
        <v>64</v>
      </c>
      <c r="H13" s="9">
        <f>IF(COUNT(H10:H12)=3,SUM(H10:H12),"")</f>
        <v>15</v>
      </c>
    </row>
    <row r="15" ht="32" customHeight="1" spans="1:10" x14ac:dyDescent="0.25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</row>
    <row r="16" ht="32" customHeight="1" spans="1:10" x14ac:dyDescent="0.25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</row>
    <row r="17" ht="32" customHeight="1" spans="1:10" x14ac:dyDescent="0.25">
      <c r="A17" s="2" t="s">
        <v>29</v>
      </c>
      <c r="B17" s="2"/>
      <c r="C17" s="2"/>
      <c r="D17" s="2"/>
      <c r="E17" s="2"/>
      <c r="F17" s="2"/>
      <c r="G17" s="2"/>
      <c r="H17" s="2"/>
      <c r="I17" s="2"/>
      <c r="J17" s="2"/>
    </row>
    <row r="18" ht="32" customHeight="1" spans="1:10" x14ac:dyDescent="0.25">
      <c r="A18" s="2" t="s">
        <v>30</v>
      </c>
      <c r="B18" s="2"/>
      <c r="C18" s="2"/>
      <c r="D18" s="2"/>
      <c r="E18" s="2"/>
      <c r="F18" s="2"/>
      <c r="G18" s="2"/>
      <c r="H18" s="2"/>
      <c r="I18" s="2"/>
      <c r="J18" s="2"/>
    </row>
    <row r="19" ht="32" customHeight="1" spans="1:10" x14ac:dyDescent="0.25">
      <c r="A19" s="2" t="s">
        <v>31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18">
    <mergeCell ref="A2:J2"/>
    <mergeCell ref="A3:J3"/>
    <mergeCell ref="A4:B4"/>
    <mergeCell ref="C4:J4"/>
    <mergeCell ref="A5:B5"/>
    <mergeCell ref="C5:J5"/>
    <mergeCell ref="A6:B6"/>
    <mergeCell ref="E6:F6"/>
    <mergeCell ref="G6:J6"/>
    <mergeCell ref="A7:B7"/>
    <mergeCell ref="C7:D7"/>
    <mergeCell ref="E7:F7"/>
    <mergeCell ref="G7:J7"/>
    <mergeCell ref="A15:J15"/>
    <mergeCell ref="A16:J16"/>
    <mergeCell ref="A17:J17"/>
    <mergeCell ref="A18:J18"/>
    <mergeCell ref="A19:J19"/>
  </mergeCells>
  <dataValidations count="4">
    <dataValidation type="decimal" operator="greaterThanOrEqual" allowBlank="1" showErrorMessage="1" errorTitle="Проверьте количество" error="Введите неотрицательное число." sqref="C10:D12">
      <formula1>0</formula1>
    </dataValidation>
    <dataValidation type="decimal" operator="greaterThanOrEqual" allowBlank="1" showErrorMessage="1" errorTitle="Проверьте количество" error="Введите неотрицательное число." sqref="F10:F12">
      <formula1>0</formula1>
    </dataValidation>
    <dataValidation type="whole" operator="greaterThanOrEqual" allowBlank="1" showErrorMessage="1" errorTitle="Проверьте количество" error="Введите неотрицательное число." sqref="H10:H12">
      <formula1>0</formula1>
    </dataValidation>
    <dataValidation type="list" allowBlank="1" sqref="I10:I12">
      <formula1>CeilingTechnology</formula1>
    </dataValidation>
  </dataValidations>
  <pageMargins left="0.25" right="0.25" top="0.4" bottom="0.4" header="0.15" footer="0.15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9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23" customWidth="1"/>
    <col min="4" max="4" width="60" customWidth="1"/>
    <col min="5" max="5" width="16" customWidth="1"/>
    <col min="6" max="6" width="17" customWidth="1"/>
    <col min="7" max="7" width="32" customWidth="1"/>
    <col min="10" max="10" width="9" hidden="1" customWidth="1"/>
  </cols>
  <sheetData>
    <row r="2" ht="26" customHeight="1" spans="1:7" x14ac:dyDescent="0.25">
      <c r="A2" s="1" t="s">
        <v>32</v>
      </c>
      <c r="B2" s="1"/>
      <c r="C2" s="1"/>
      <c r="D2" s="1"/>
      <c r="E2" s="1"/>
      <c r="F2" s="1"/>
      <c r="G2" s="1"/>
    </row>
    <row r="3" ht="24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0:10" x14ac:dyDescent="0.25">
      <c r="J5" s="2" t="s">
        <v>22</v>
      </c>
    </row>
    <row r="6" spans="10:10" x14ac:dyDescent="0.25">
      <c r="J6" s="2" t="s">
        <v>33</v>
      </c>
    </row>
    <row r="7" spans="10:10" x14ac:dyDescent="0.25">
      <c r="J7" s="2" t="s">
        <v>34</v>
      </c>
    </row>
    <row r="9" ht="38" customHeight="1" spans="1:7" x14ac:dyDescent="0.25">
      <c r="A9" s="5" t="s">
        <v>11</v>
      </c>
      <c r="B9" s="5" t="s">
        <v>12</v>
      </c>
      <c r="C9" s="5" t="s">
        <v>35</v>
      </c>
      <c r="D9" s="5" t="s">
        <v>36</v>
      </c>
      <c r="E9" s="5" t="s">
        <v>37</v>
      </c>
      <c r="F9" s="5" t="s">
        <v>38</v>
      </c>
      <c r="G9" s="5" t="s">
        <v>39</v>
      </c>
    </row>
    <row r="10" ht="96" customHeight="1" spans="1:7" x14ac:dyDescent="0.25">
      <c r="A10" s="6">
        <v>1</v>
      </c>
      <c r="B10" s="6" t="str">
        <f>IF('ВОР'!B10="","",'ВОР'!B10)</f>
        <v>А</v>
      </c>
      <c r="C10" s="6" t="str">
        <f>IF('ВОР'!E10="","Указать площадь",IF('ВОР'!E10&lt;=0,"Проверить площадь",IF('ВОР'!I10&lt;&gt;"ПВХ, гарпун","Проверить технологию",IF('ВОР'!E10=10,"Проверить границу",IF('ВОР'!E10&lt;10,"15-01-051-01",IF('ВОР'!E10&lt;=50,"15-01-051-02","15-01-051-03"))))))</f>
        <v>15-01-051-01</v>
      </c>
      <c r="D10" s="6" t="str">
        <f>IF(C10="15-01-051-01","Устройство натяжных потолков из поливинилхлоридной пленки (ПВХ) гарпунным способом в помещениях площадью: до 10 м2",IF(C10="15-01-051-02","Устройство натяжных потолков из поливинилхлоридной пленки (ПВХ) гарпунным способом в помещениях площадью: от 10 до 50 м2",IF(C10="15-01-051-03","Устройство натяжных потолков из поливинилхлоридной пленки (ПВХ) гарпунным способом в помещениях площадью: более 50 м2","Требуется обоснование")))</f>
        <v>Устройство натяжных потолков из поливинилхлоридной пленки (ПВХ) гарпунным способом в помещениях площадью: до 10 м2</v>
      </c>
      <c r="E10" s="2" t="s">
        <v>40</v>
      </c>
      <c r="F10" s="10">
        <f>IF(OR('ВОР'!F10="",AND(C10&lt;&gt;"15-01-051-01",C10&lt;&gt;"15-01-051-02",C10&lt;&gt;"15-01-051-03")),"",'ВОР'!F10/100)</f>
        <v>0.08</v>
      </c>
      <c r="G10" s="2" t="s">
        <v>41</v>
      </c>
    </row>
    <row r="11" ht="96" customHeight="1" spans="1:7" x14ac:dyDescent="0.25">
      <c r="A11" s="6">
        <v>2</v>
      </c>
      <c r="B11" s="6" t="str">
        <f>IF('ВОР'!B11="","",'ВОР'!B11)</f>
        <v>Б</v>
      </c>
      <c r="C11" s="6" t="str">
        <f>IF('ВОР'!E11="","Указать площадь",IF('ВОР'!E11&lt;=0,"Проверить площадь",IF('ВОР'!I11&lt;&gt;"ПВХ, гарпун","Проверить технологию",IF('ВОР'!E11=10,"Проверить границу",IF('ВОР'!E11&lt;10,"15-01-051-01",IF('ВОР'!E11&lt;=50,"15-01-051-02","15-01-051-03"))))))</f>
        <v>15-01-051-02</v>
      </c>
      <c r="D11" s="6" t="str">
        <f>IF(C11="15-01-051-01","Устройство натяжных потолков из поливинилхлоридной пленки (ПВХ) гарпунным способом в помещениях площадью: до 10 м2",IF(C11="15-01-051-02","Устройство натяжных потолков из поливинилхлоридной пленки (ПВХ) гарпунным способом в помещениях площадью: от 10 до 50 м2",IF(C11="15-01-051-03","Устройство натяжных потолков из поливинилхлоридной пленки (ПВХ) гарпунным способом в помещениях площадью: более 50 м2","Требуется обоснование")))</f>
        <v>Устройство натяжных потолков из поливинилхлоридной пленки (ПВХ) гарпунным способом в помещениях площадью: от 10 до 50 м2</v>
      </c>
      <c r="E11" s="2" t="s">
        <v>40</v>
      </c>
      <c r="F11" s="10">
        <f>IF(OR('ВОР'!F11="",AND(C11&lt;&gt;"15-01-051-01",C11&lt;&gt;"15-01-051-02",C11&lt;&gt;"15-01-051-03")),"",'ВОР'!F11/100)</f>
        <v>0.24</v>
      </c>
      <c r="G11" s="2" t="s">
        <v>41</v>
      </c>
    </row>
    <row r="12" ht="96" customHeight="1" spans="1:7" x14ac:dyDescent="0.25">
      <c r="A12" s="6">
        <v>3</v>
      </c>
      <c r="B12" s="6" t="str">
        <f>IF('ВОР'!B12="","",'ВОР'!B12)</f>
        <v>В</v>
      </c>
      <c r="C12" s="6" t="str">
        <f>IF('ВОР'!E12="","Указать площадь",IF('ВОР'!E12&lt;=0,"Проверить площадь",IF('ВОР'!I12&lt;&gt;"ПВХ, гарпун","Проверить технологию",IF('ВОР'!E12=10,"Проверить границу",IF('ВОР'!E12&lt;10,"15-01-051-01",IF('ВОР'!E12&lt;=50,"15-01-051-02","15-01-051-03"))))))</f>
        <v>15-01-051-03</v>
      </c>
      <c r="D12" s="6" t="str">
        <f>IF(C12="15-01-051-01","Устройство натяжных потолков из поливинилхлоридной пленки (ПВХ) гарпунным способом в помещениях площадью: до 10 м2",IF(C12="15-01-051-02","Устройство натяжных потолков из поливинилхлоридной пленки (ПВХ) гарпунным способом в помещениях площадью: от 10 до 50 м2",IF(C12="15-01-051-03","Устройство натяжных потолков из поливинилхлоридной пленки (ПВХ) гарпунным способом в помещениях площадью: более 50 м2","Требуется обоснование")))</f>
        <v>Устройство натяжных потолков из поливинилхлоридной пленки (ПВХ) гарпунным способом в помещениях площадью: более 50 м2</v>
      </c>
      <c r="E12" s="2" t="s">
        <v>40</v>
      </c>
      <c r="F12" s="10">
        <f>IF(OR('ВОР'!F12="",AND(C12&lt;&gt;"15-01-051-01",C12&lt;&gt;"15-01-051-02",C12&lt;&gt;"15-01-051-03")),"",'ВОР'!F12/100)</f>
        <v>0.6</v>
      </c>
      <c r="G12" s="2" t="s">
        <v>41</v>
      </c>
    </row>
    <row r="13" ht="64" customHeight="1" spans="1:7" x14ac:dyDescent="0.25">
      <c r="A13" s="6">
        <v>4</v>
      </c>
      <c r="B13" s="2" t="s">
        <v>42</v>
      </c>
      <c r="C13" s="2" t="s">
        <v>43</v>
      </c>
      <c r="D13" s="2" t="s">
        <v>44</v>
      </c>
      <c r="E13" s="2" t="s">
        <v>45</v>
      </c>
      <c r="F13" s="10">
        <f>IF(COUNT('ВОР'!H10:H12)=3,SUM('ВОР'!H10:H12)/100,"")</f>
        <v>0.15</v>
      </c>
      <c r="G13" s="2" t="s">
        <v>46</v>
      </c>
    </row>
    <row r="15" ht="32" customHeight="1" spans="1:7" x14ac:dyDescent="0.25">
      <c r="A15" s="2" t="s">
        <v>47</v>
      </c>
      <c r="B15" s="2"/>
      <c r="C15" s="2"/>
      <c r="D15" s="2"/>
      <c r="E15" s="2"/>
      <c r="F15" s="2"/>
      <c r="G15" s="2"/>
    </row>
    <row r="16" ht="32" customHeight="1" spans="1:7" x14ac:dyDescent="0.25">
      <c r="A16" s="2" t="s">
        <v>48</v>
      </c>
      <c r="B16" s="2"/>
      <c r="C16" s="2"/>
      <c r="D16" s="2"/>
      <c r="E16" s="2"/>
      <c r="F16" s="2"/>
      <c r="G16" s="2"/>
    </row>
    <row r="17" ht="32" customHeight="1" spans="1:7" x14ac:dyDescent="0.25">
      <c r="A17" s="2" t="s">
        <v>49</v>
      </c>
      <c r="B17" s="2"/>
      <c r="C17" s="2"/>
      <c r="D17" s="2"/>
      <c r="E17" s="2"/>
      <c r="F17" s="2"/>
      <c r="G17" s="2"/>
    </row>
    <row r="18" ht="48" customHeight="1" spans="1:7" x14ac:dyDescent="0.25">
      <c r="A18" s="2" t="s">
        <v>50</v>
      </c>
      <c r="B18" s="2"/>
      <c r="C18" s="2"/>
      <c r="D18" s="2"/>
      <c r="E18" s="2"/>
      <c r="F18" s="2"/>
      <c r="G18" s="2"/>
    </row>
    <row r="19" ht="32" customHeight="1" spans="1:7" x14ac:dyDescent="0.25">
      <c r="A19" s="2" t="s">
        <v>51</v>
      </c>
      <c r="B19" s="2"/>
      <c r="C19" s="2"/>
      <c r="D19" s="2"/>
      <c r="E19" s="2"/>
      <c r="F19" s="2"/>
      <c r="G19" s="2"/>
    </row>
  </sheetData>
  <mergeCells count="7">
    <mergeCell ref="A2:G2"/>
    <mergeCell ref="A3:G3"/>
    <mergeCell ref="A15:G15"/>
    <mergeCell ref="A16:G16"/>
    <mergeCell ref="A17:G17"/>
    <mergeCell ref="A18:G18"/>
    <mergeCell ref="A19:G19"/>
  </mergeCells>
  <conditionalFormatting sqref="C10:C12">
    <cfRule type="expression" dxfId="0" priority="1">
      <formula>AND(C10&lt;&gt;"15-01-051-01",C10&lt;&gt;"15-01-051-02",C10&lt;&gt;"15-01-051-03")</formula>
    </cfRule>
  </conditionalFormatting>
  <pageMargins left="0.25" right="0.25" top="0.4" bottom="0.4" header="0.15" footer="0.15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2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23" customWidth="1"/>
    <col min="3" max="3" width="12" customWidth="1"/>
    <col min="4" max="4" width="18" customWidth="1"/>
    <col min="5" max="6" width="35" customWidth="1"/>
    <col min="7" max="7" width="18" customWidth="1"/>
    <col min="8" max="8" width="30" customWidth="1"/>
  </cols>
  <sheetData>
    <row r="2" ht="26" customHeight="1" spans="1:8" x14ac:dyDescent="0.25">
      <c r="A2" s="1" t="s">
        <v>52</v>
      </c>
      <c r="B2" s="1"/>
      <c r="C2" s="1"/>
      <c r="D2" s="1"/>
      <c r="E2" s="1"/>
      <c r="F2" s="1"/>
      <c r="G2" s="1"/>
      <c r="H2" s="1"/>
    </row>
    <row r="3" ht="24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9" ht="38" customHeight="1" spans="1:8" x14ac:dyDescent="0.25">
      <c r="A9" s="5" t="s">
        <v>53</v>
      </c>
      <c r="B9" s="5" t="s">
        <v>54</v>
      </c>
      <c r="C9" s="5" t="s">
        <v>55</v>
      </c>
      <c r="D9" s="5" t="s">
        <v>56</v>
      </c>
      <c r="E9" s="5" t="s">
        <v>57</v>
      </c>
      <c r="F9" s="5" t="s">
        <v>58</v>
      </c>
      <c r="G9" s="5" t="s">
        <v>59</v>
      </c>
      <c r="H9" s="5" t="s">
        <v>60</v>
      </c>
    </row>
    <row r="10" ht="46" customHeight="1" spans="1:8" x14ac:dyDescent="0.25">
      <c r="A10" s="2" t="s">
        <v>61</v>
      </c>
      <c r="B10" s="2" t="s">
        <v>62</v>
      </c>
      <c r="C10" s="2" t="s">
        <v>63</v>
      </c>
      <c r="D10" s="11"/>
      <c r="E10" s="11"/>
      <c r="F10" s="11"/>
      <c r="G10" s="11"/>
      <c r="H10" s="6" t="str">
        <f>IF(OR(D10="",E10="",F10=""),"Требуется спецификация",IF(G10="Да","Подтверждено","Проверить"))</f>
        <v>Требуется спецификация</v>
      </c>
    </row>
    <row r="11" ht="46" customHeight="1" spans="1:8" x14ac:dyDescent="0.25">
      <c r="A11" s="2" t="s">
        <v>64</v>
      </c>
      <c r="B11" s="2" t="s">
        <v>62</v>
      </c>
      <c r="C11" s="2" t="s">
        <v>65</v>
      </c>
      <c r="D11" s="11"/>
      <c r="E11" s="11"/>
      <c r="F11" s="11"/>
      <c r="G11" s="11"/>
      <c r="H11" s="6" t="str">
        <f>IF(OR(D11="",E11="",F11=""),"Требуется спецификация",IF(G11="Да","Подтверждено","Проверить"))</f>
        <v>Требуется спецификация</v>
      </c>
    </row>
    <row r="12" ht="46" customHeight="1" spans="1:8" x14ac:dyDescent="0.25">
      <c r="A12" s="2" t="s">
        <v>66</v>
      </c>
      <c r="B12" s="2" t="s">
        <v>62</v>
      </c>
      <c r="C12" s="2" t="s">
        <v>63</v>
      </c>
      <c r="D12" s="11"/>
      <c r="E12" s="11"/>
      <c r="F12" s="11"/>
      <c r="G12" s="11"/>
      <c r="H12" s="6" t="str">
        <f>IF(OR(D12="",E12="",F12=""),"Требуется спецификация",IF(G12="Да","Подтверждено","Проверить"))</f>
        <v>Требуется спецификация</v>
      </c>
    </row>
    <row r="13" ht="46" customHeight="1" spans="1:8" x14ac:dyDescent="0.25">
      <c r="A13" s="2" t="s">
        <v>67</v>
      </c>
      <c r="B13" s="2" t="s">
        <v>62</v>
      </c>
      <c r="C13" s="2" t="s">
        <v>63</v>
      </c>
      <c r="D13" s="11"/>
      <c r="E13" s="11"/>
      <c r="F13" s="11"/>
      <c r="G13" s="11"/>
      <c r="H13" s="6" t="str">
        <f>IF(OR(D13="",E13="",F13=""),"Требуется спецификация",IF(G13="Да","Подтверждено","Проверить"))</f>
        <v>Требуется спецификация</v>
      </c>
    </row>
    <row r="14" ht="46" customHeight="1" spans="1:8" x14ac:dyDescent="0.25">
      <c r="A14" s="2" t="s">
        <v>68</v>
      </c>
      <c r="B14" s="2" t="s">
        <v>62</v>
      </c>
      <c r="C14" s="2" t="s">
        <v>63</v>
      </c>
      <c r="D14" s="11"/>
      <c r="E14" s="11"/>
      <c r="F14" s="11"/>
      <c r="G14" s="11"/>
      <c r="H14" s="6" t="str">
        <f>IF(OR(D14="",E14="",F14=""),"Требуется спецификация",IF(G14="Да","Подтверждено","Проверить"))</f>
        <v>Требуется спецификация</v>
      </c>
    </row>
    <row r="15" ht="46" customHeight="1" spans="1:8" x14ac:dyDescent="0.25">
      <c r="A15" s="2" t="s">
        <v>69</v>
      </c>
      <c r="B15" s="2" t="s">
        <v>70</v>
      </c>
      <c r="C15" s="2" t="s">
        <v>71</v>
      </c>
      <c r="D15" s="11"/>
      <c r="E15" s="11"/>
      <c r="F15" s="11"/>
      <c r="G15" s="11"/>
      <c r="H15" s="6" t="str">
        <f>IF(OR(D15="",E15="",F15=""),"Требуется спецификация",IF(G15="Да","Подтверждено","Проверить"))</f>
        <v>Требуется спецификация</v>
      </c>
    </row>
    <row r="16" ht="46" customHeight="1" spans="1:8" x14ac:dyDescent="0.25">
      <c r="A16" s="2" t="s">
        <v>72</v>
      </c>
      <c r="B16" s="2" t="s">
        <v>73</v>
      </c>
      <c r="C16" s="2" t="s">
        <v>74</v>
      </c>
      <c r="D16" s="11"/>
      <c r="E16" s="11"/>
      <c r="F16" s="11"/>
      <c r="G16" s="11"/>
      <c r="H16" s="6" t="str">
        <f>IF(OR(D16="",E16="",F16=""),"Требуется спецификация",IF(G16="Да","Подтверждено","Проверить"))</f>
        <v>Требуется спецификация</v>
      </c>
    </row>
    <row r="17" ht="46" customHeight="1" spans="1:8" x14ac:dyDescent="0.25">
      <c r="A17" s="2" t="s">
        <v>75</v>
      </c>
      <c r="B17" s="2" t="s">
        <v>76</v>
      </c>
      <c r="C17" s="2" t="s">
        <v>65</v>
      </c>
      <c r="D17" s="11"/>
      <c r="E17" s="11"/>
      <c r="F17" s="11"/>
      <c r="G17" s="11"/>
      <c r="H17" s="6" t="str">
        <f>IF(OR(D17="",E17="",F17=""),"Требуется спецификация",IF(G17="Да","Подтверждено","Проверить"))</f>
        <v>Требуется спецификация</v>
      </c>
    </row>
    <row r="18" ht="46" customHeight="1" spans="1:8" x14ac:dyDescent="0.25">
      <c r="A18" s="2" t="s">
        <v>77</v>
      </c>
      <c r="B18" s="2" t="s">
        <v>78</v>
      </c>
      <c r="C18" s="2" t="s">
        <v>79</v>
      </c>
      <c r="D18" s="11"/>
      <c r="E18" s="11"/>
      <c r="F18" s="11"/>
      <c r="G18" s="11"/>
      <c r="H18" s="6" t="str">
        <f>IF(OR(D18="",E18="",F18=""),"Требуется спецификация",IF(G18="Да","Подтверждено","Проверить"))</f>
        <v>Требуется спецификация</v>
      </c>
    </row>
    <row r="20" ht="32" customHeight="1" spans="1:8" x14ac:dyDescent="0.25">
      <c r="A20" s="2" t="s">
        <v>80</v>
      </c>
      <c r="B20" s="2"/>
      <c r="C20" s="2"/>
      <c r="D20" s="2"/>
      <c r="E20" s="2"/>
      <c r="F20" s="2"/>
      <c r="G20" s="2"/>
      <c r="H20" s="2"/>
    </row>
    <row r="21" ht="32" customHeight="1" spans="1:8" x14ac:dyDescent="0.25">
      <c r="A21" s="2" t="s">
        <v>81</v>
      </c>
      <c r="B21" s="2"/>
      <c r="C21" s="2"/>
      <c r="D21" s="2"/>
      <c r="E21" s="2"/>
      <c r="F21" s="2"/>
      <c r="G21" s="2"/>
      <c r="H21" s="2"/>
    </row>
    <row r="22" ht="32" customHeight="1" spans="1:8" x14ac:dyDescent="0.25">
      <c r="A22" s="2" t="s">
        <v>82</v>
      </c>
      <c r="B22" s="2"/>
      <c r="C22" s="2"/>
      <c r="D22" s="2"/>
      <c r="E22" s="2"/>
      <c r="F22" s="2"/>
      <c r="G22" s="2"/>
      <c r="H22" s="2"/>
    </row>
  </sheetData>
  <mergeCells count="5">
    <mergeCell ref="A2:H2"/>
    <mergeCell ref="A3:H3"/>
    <mergeCell ref="A20:H20"/>
    <mergeCell ref="A21:H21"/>
    <mergeCell ref="A22:H22"/>
  </mergeCells>
  <conditionalFormatting sqref="H10:H18">
    <cfRule type="expression" dxfId="1" priority="1">
      <formula>H10&lt;&gt;"Подтверждено"</formula>
    </cfRule>
  </conditionalFormatting>
  <dataValidations count="2">
    <dataValidation type="decimal" operator="greaterThanOrEqual" allowBlank="1" showErrorMessage="1" errorTitle="Проверьте количество" error="Введите неотрицательное число." sqref="D10:D18">
      <formula1>0</formula1>
    </dataValidation>
    <dataValidation type="list" allowBlank="1" sqref="G10:G18">
      <formula1>"Да,Нет"</formula1>
    </dataValidation>
  </dataValidations>
  <pageMargins left="0.25" right="0.25" top="0.4" bottom="0.4" header="0.15" footer="0.15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3" customWidth="1"/>
    <col min="3" max="3" width="20" customWidth="1"/>
    <col min="4" max="4" width="30" customWidth="1"/>
    <col min="5" max="5" width="25" customWidth="1"/>
    <col min="6" max="6" width="36" customWidth="1"/>
  </cols>
  <sheetData>
    <row r="2" ht="26" customHeight="1" spans="1:6" x14ac:dyDescent="0.25">
      <c r="A2" s="1" t="s">
        <v>83</v>
      </c>
      <c r="B2" s="1"/>
      <c r="C2" s="1"/>
      <c r="D2" s="1"/>
      <c r="E2" s="1"/>
      <c r="F2" s="1"/>
    </row>
    <row r="3" ht="24" customHeight="1" spans="1:6" x14ac:dyDescent="0.25">
      <c r="A3" s="2" t="s">
        <v>1</v>
      </c>
      <c r="B3" s="2"/>
      <c r="C3" s="2"/>
      <c r="D3" s="2"/>
      <c r="E3" s="2"/>
      <c r="F3" s="2"/>
    </row>
    <row r="9" ht="38" customHeight="1" spans="1:6" x14ac:dyDescent="0.25">
      <c r="A9" s="5" t="s">
        <v>11</v>
      </c>
      <c r="B9" s="5" t="s">
        <v>84</v>
      </c>
      <c r="C9" s="5" t="s">
        <v>38</v>
      </c>
      <c r="D9" s="5" t="s">
        <v>85</v>
      </c>
      <c r="E9" s="5" t="s">
        <v>86</v>
      </c>
      <c r="F9" s="5" t="s">
        <v>87</v>
      </c>
    </row>
    <row r="10" ht="44" customHeight="1" spans="1:6" x14ac:dyDescent="0.25">
      <c r="A10" s="6">
        <v>1</v>
      </c>
      <c r="B10" s="6" t="str">
        <f>'Подбор'!C10</f>
        <v>15-01-051-01</v>
      </c>
      <c r="C10" s="10">
        <f>IF('Подбор'!F10="","",'Подбор'!F10)</f>
        <v>0.08</v>
      </c>
      <c r="D10" s="10">
        <f>IF(B10="15-01-051-01",48.07,IF(B10="15-01-051-02",26.04,IF(B10="15-01-051-03",18.46,IF(B10="15-01-052-01",36.53,""))))</f>
        <v>48.07</v>
      </c>
      <c r="E10" s="12">
        <f>IF(OR(C10="",D10=""),"",C10*D10)</f>
        <v>3.8456</v>
      </c>
      <c r="F10" s="6" t="str">
        <f>IF(C10="","Требуется подбор",IF(ABS(C10*100-'ВОР'!F10)&lt;0.000001,"Соответствует ВОР","Проверить объём"))</f>
        <v>Соответствует ВОР</v>
      </c>
    </row>
    <row r="11" ht="44" customHeight="1" spans="1:6" x14ac:dyDescent="0.25">
      <c r="A11" s="6">
        <v>2</v>
      </c>
      <c r="B11" s="6" t="str">
        <f>'Подбор'!C11</f>
        <v>15-01-051-02</v>
      </c>
      <c r="C11" s="10">
        <f>IF('Подбор'!F11="","",'Подбор'!F11)</f>
        <v>0.24</v>
      </c>
      <c r="D11" s="10">
        <f>IF(B11="15-01-051-01",48.07,IF(B11="15-01-051-02",26.04,IF(B11="15-01-051-03",18.46,IF(B11="15-01-052-01",36.53,""))))</f>
        <v>26.04</v>
      </c>
      <c r="E11" s="12">
        <f>IF(OR(C11="",D11=""),"",C11*D11)</f>
        <v>6.249599999999999</v>
      </c>
      <c r="F11" s="6" t="str">
        <f>IF(C11="","Требуется подбор",IF(ABS(C11*100-'ВОР'!F11)&lt;0.000001,"Соответствует ВОР","Проверить объём"))</f>
        <v>Соответствует ВОР</v>
      </c>
    </row>
    <row r="12" ht="44" customHeight="1" spans="1:6" x14ac:dyDescent="0.25">
      <c r="A12" s="6">
        <v>3</v>
      </c>
      <c r="B12" s="6" t="str">
        <f>'Подбор'!C12</f>
        <v>15-01-051-03</v>
      </c>
      <c r="C12" s="10">
        <f>IF('Подбор'!F12="","",'Подбор'!F12)</f>
        <v>0.6</v>
      </c>
      <c r="D12" s="10">
        <f>IF(B12="15-01-051-01",48.07,IF(B12="15-01-051-02",26.04,IF(B12="15-01-051-03",18.46,IF(B12="15-01-052-01",36.53,""))))</f>
        <v>18.46</v>
      </c>
      <c r="E12" s="12">
        <f>IF(OR(C12="",D12=""),"",C12*D12)</f>
        <v>11.076</v>
      </c>
      <c r="F12" s="6" t="str">
        <f>IF(C12="","Требуется подбор",IF(ABS(C12*100-'ВОР'!F12)&lt;0.000001,"Соответствует ВОР","Проверить объём"))</f>
        <v>Соответствует ВОР</v>
      </c>
    </row>
    <row r="13" ht="44" customHeight="1" spans="1:6" x14ac:dyDescent="0.25">
      <c r="A13" s="6">
        <v>4</v>
      </c>
      <c r="B13" s="6" t="str">
        <f>'Подбор'!C13</f>
        <v>15-01-052-01</v>
      </c>
      <c r="C13" s="10">
        <f>IF('Подбор'!F13="","",'Подбор'!F13)</f>
        <v>0.15</v>
      </c>
      <c r="D13" s="10">
        <f>IF(B13="15-01-051-01",48.07,IF(B13="15-01-051-02",26.04,IF(B13="15-01-051-03",18.46,IF(B13="15-01-052-01",36.53,""))))</f>
        <v>36.53</v>
      </c>
      <c r="E13" s="12">
        <f>IF(OR(C13="",D13=""),"",C13*D13)</f>
        <v>5.4795</v>
      </c>
      <c r="F13" s="6" t="str">
        <f>IF(C13="","Указать отверстия",IF(ABS(C13*100-SUM('ВОР'!H10:H12))&lt;0.000001,"Соответствует ВОР","Проверить объём"))</f>
        <v>Соответствует ВОР</v>
      </c>
    </row>
    <row r="14" spans="2:5" x14ac:dyDescent="0.25">
      <c r="B14" s="8" t="s">
        <v>88</v>
      </c>
      <c r="E14" s="13">
        <f>IF(COUNT(E10:E13)=4,SUM(E10:E13),"")</f>
        <v>26.6507</v>
      </c>
    </row>
    <row r="17" spans="2:5" x14ac:dyDescent="0.25">
      <c r="B17" s="2" t="s">
        <v>16</v>
      </c>
      <c r="E17" s="6">
        <f>IF('ВОР'!F13="","",'ВОР'!F13)</f>
        <v>92</v>
      </c>
    </row>
    <row r="18" spans="2:5" x14ac:dyDescent="0.25">
      <c r="B18" s="2" t="s">
        <v>89</v>
      </c>
      <c r="E18" s="6">
        <f>IF('ВОР'!G13="","",'ВОР'!G13)</f>
        <v>64</v>
      </c>
    </row>
    <row r="19" spans="2:5" x14ac:dyDescent="0.25">
      <c r="B19" s="2" t="s">
        <v>18</v>
      </c>
      <c r="E19" s="6">
        <f>IF('ВОР'!H13="","",'ВОР'!H13)</f>
        <v>15</v>
      </c>
    </row>
    <row r="21" spans="2:6" x14ac:dyDescent="0.25">
      <c r="B21" s="2" t="s">
        <v>90</v>
      </c>
      <c r="F21" s="6" t="str">
        <f>IF(COUNTIFS('Ресурсы'!H10:H18,"Подтверждено")=9,"Подтверждены","Требуется проверка ресурсов")</f>
        <v>Требуется проверка ресурсов</v>
      </c>
    </row>
    <row r="22" spans="2:6" x14ac:dyDescent="0.25">
      <c r="B22" s="2" t="s">
        <v>7</v>
      </c>
      <c r="F22" s="6" t="str">
        <f>IF(OR('ВОР'!G6="",'ВОР'!G6="Подтвердить для сметы"),"Подтвердить редакцию","Сверить с основанием сметы")</f>
        <v>Подтвердить редакцию</v>
      </c>
    </row>
    <row r="23" spans="2:6" x14ac:dyDescent="0.25">
      <c r="B23" s="2" t="s">
        <v>91</v>
      </c>
      <c r="F23" s="3" t="s">
        <v>92</v>
      </c>
    </row>
    <row r="24" spans="2:6" x14ac:dyDescent="0.25">
      <c r="B24" s="2" t="s">
        <v>93</v>
      </c>
      <c r="F24" s="3" t="s">
        <v>94</v>
      </c>
    </row>
    <row r="26" ht="32" customHeight="1" spans="1:6" x14ac:dyDescent="0.25">
      <c r="A26" s="2" t="s">
        <v>95</v>
      </c>
      <c r="B26" s="2"/>
      <c r="C26" s="2"/>
      <c r="D26" s="2"/>
      <c r="E26" s="2"/>
      <c r="F26" s="2"/>
    </row>
    <row r="27" ht="32" customHeight="1" spans="1:6" x14ac:dyDescent="0.25">
      <c r="A27" s="2" t="s">
        <v>96</v>
      </c>
      <c r="B27" s="2"/>
      <c r="C27" s="2"/>
      <c r="D27" s="2"/>
      <c r="E27" s="2"/>
      <c r="F27" s="2"/>
    </row>
    <row r="28" ht="32" customHeight="1" spans="1:6" x14ac:dyDescent="0.25">
      <c r="A28" s="2" t="s">
        <v>97</v>
      </c>
      <c r="B28" s="2"/>
      <c r="C28" s="2"/>
      <c r="D28" s="2"/>
      <c r="E28" s="2"/>
      <c r="F28" s="2"/>
    </row>
  </sheetData>
  <mergeCells count="5">
    <mergeCell ref="A2:F2"/>
    <mergeCell ref="A3:F3"/>
    <mergeCell ref="A26:F26"/>
    <mergeCell ref="A27:F27"/>
    <mergeCell ref="A28:F28"/>
  </mergeCells>
  <pageMargins left="0.25" right="0.25" top="0.4" bottom="0.4" header="0.15" footer="0.15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2026-10-07T05:38:30Z</dcterms:modified>
</cp:coreProperties>
</file>