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Контроль" state="visible" r:id="rId6"/>
    <sheet sheetId="4" name="Источники" state="visible" r:id="rId7"/>
  </sheets>
  <definedNames>
    <definedName name="_xlnm.Print_Area" localSheetId="0">'ВОР'!$A1:$R27</definedName>
    <definedName name="_xlnm.Print_Titles" localSheetId="0">'ВОР'!$14:$14</definedName>
    <definedName name="_xlnm.Print_Area" localSheetId="1">'Выбор'!$A1:$D17</definedName>
    <definedName name="_xlnm.Print_Area" localSheetId="2">'Контроль'!$A1:$B16</definedName>
    <definedName name="_xlnm.Print_Area" localSheetId="3">'Источники'!$A1:$B12</definedName>
  </definedNames>
  <calcPr calcId="171027" fullCalcOnLoad="1"/>
</workbook>
</file>

<file path=xl/sharedStrings.xml><?xml version="1.0" encoding="utf-8"?>
<sst xmlns="http://schemas.openxmlformats.org/spreadsheetml/2006/main" count="162" uniqueCount="132">
  <si>
    <t>ВОР: лестница, площадка и поручень</t>
  </si>
  <si>
    <t>Объект</t>
  </si>
  <si>
    <t>Общественное здание (учебный пример)</t>
  </si>
  <si>
    <t>Адрес</t>
  </si>
  <si>
    <t/>
  </si>
  <si>
    <t>Основание ВОР/спецификации</t>
  </si>
  <si>
    <t>Учебная спецификация Л-1, ПЛ-1, ПР-1</t>
  </si>
  <si>
    <t>Дата</t>
  </si>
  <si>
    <t>Редакция базы</t>
  </si>
  <si>
    <t>Составитель</t>
  </si>
  <si>
    <t>Проверил</t>
  </si>
  <si>
    <t>Жёлтые ячейки: исходные данные; количество и труд рассчитываются формулами.</t>
  </si>
  <si>
    <t>№</t>
  </si>
  <si>
    <t>Элемент / место</t>
  </si>
  <si>
    <t>Работа</t>
  </si>
  <si>
    <t>Материал поручня</t>
  </si>
  <si>
    <t>Крепление</t>
  </si>
  <si>
    <t>Исходный объём</t>
  </si>
  <si>
    <t>Единица ВОР</t>
  </si>
  <si>
    <t>Делитель</t>
  </si>
  <si>
    <t>Измеритель нормы</t>
  </si>
  <si>
    <t>Количество нормы</t>
  </si>
  <si>
    <t>База</t>
  </si>
  <si>
    <t>Шифр</t>
  </si>
  <si>
    <t>Ограждение включено / отдельно</t>
  </si>
  <si>
    <t>Спецификация</t>
  </si>
  <si>
    <t>Замечание</t>
  </si>
  <si>
    <t>Труд на измеритель, чел.-ч</t>
  </si>
  <si>
    <t>Труд рабочих, чел.-ч</t>
  </si>
  <si>
    <t>Проектные материалы</t>
  </si>
  <si>
    <t>Л-1, лестничный марш</t>
  </si>
  <si>
    <t>Монтаж лестницы с ограждением</t>
  </si>
  <si>
    <t>По спецификации</t>
  </si>
  <si>
    <t>По проекту</t>
  </si>
  <si>
    <t>кг</t>
  </si>
  <si>
    <t>т</t>
  </si>
  <si>
    <t>ГЭСН ФСНБ-2022</t>
  </si>
  <si>
    <t>09-03-029-01</t>
  </si>
  <si>
    <t>Включено в лестницу</t>
  </si>
  <si>
    <t>Л-1</t>
  </si>
  <si>
    <t>Масса не включает ПЛ-1</t>
  </si>
  <si>
    <t>Уточнить по проекту</t>
  </si>
  <si>
    <t>ПЛ-1, отдельная площадка</t>
  </si>
  <si>
    <t>Монтаж площадки с настилом и ограждением</t>
  </si>
  <si>
    <t>09-03-030-01</t>
  </si>
  <si>
    <t>Включено в площадку</t>
  </si>
  <si>
    <t>ПЛ-1</t>
  </si>
  <si>
    <t>Масса не включает Л-1</t>
  </si>
  <si>
    <t>ПР-1, стена лестничного марша</t>
  </si>
  <si>
    <t>Устройство настенного поручня</t>
  </si>
  <si>
    <t>Коррозионностойкая сталь</t>
  </si>
  <si>
    <t>Кронштейны в растворе, сварка</t>
  </si>
  <si>
    <t>м</t>
  </si>
  <si>
    <t>100 м</t>
  </si>
  <si>
    <t>07-05-016-06</t>
  </si>
  <si>
    <t>Самостоятельный поручень</t>
  </si>
  <si>
    <t>ПР-1</t>
  </si>
  <si>
    <t>Не повторяет ограждения Л-1 и ПЛ-1</t>
  </si>
  <si>
    <t>Итого труд рабочих</t>
  </si>
  <si>
    <t>Справочная проверка ФЕР: базисный уровень цен 2001 года, только две монтажные строки</t>
  </si>
  <si>
    <t>Шифр ФЕР</t>
  </si>
  <si>
    <t>Количество, т</t>
  </si>
  <si>
    <t>ПЗ на т, руб.</t>
  </si>
  <si>
    <t>ОЗП на т, руб.</t>
  </si>
  <si>
    <t>ЭМ на т, руб.</t>
  </si>
  <si>
    <t>Материалы на т, руб.</t>
  </si>
  <si>
    <t>ОТ машинистов на т, руб.</t>
  </si>
  <si>
    <t>ПЗ строки, руб.</t>
  </si>
  <si>
    <t>Лестница</t>
  </si>
  <si>
    <t>Площадка</t>
  </si>
  <si>
    <t>Сумма двух строк</t>
  </si>
  <si>
    <t>Без основных изделий, проектных материалов, поручня, НР, СП, индексов и других начислений. Это не итог сметы объекта.</t>
  </si>
  <si>
    <t>Оплата труда машинистов входит в ЭМ и повторно к ПЗ не добавляется.</t>
  </si>
  <si>
    <t>Выбор нормы по конструкции</t>
  </si>
  <si>
    <t>Шифр ГЭСН</t>
  </si>
  <si>
    <t>Название</t>
  </si>
  <si>
    <t>Измеритель</t>
  </si>
  <si>
    <t>Основание выбора</t>
  </si>
  <si>
    <t>Монтаж лестниц прямолинейных и криволинейных, пожарных с ограждением</t>
  </si>
  <si>
    <t>Лестница с собственным ограждением</t>
  </si>
  <si>
    <t>Монтаж площадок с настилом и ограждением из листовой, рифленой, просечной и круглой стали</t>
  </si>
  <si>
    <t>Самостоятельная площадка с настилом и ограждением</t>
  </si>
  <si>
    <t>07-05-016-01</t>
  </si>
  <si>
    <t>Устройство металлических ограждений: с поручнями из твердолиственных пород</t>
  </si>
  <si>
    <t>Ограждение и поручень из твердолиственных пород</t>
  </si>
  <si>
    <t>07-05-016-02</t>
  </si>
  <si>
    <t>Устройство металлических ограждений: с поручнями из хвойных пород</t>
  </si>
  <si>
    <t>Ограждение и поручень из хвойных пород</t>
  </si>
  <si>
    <t>07-05-016-04</t>
  </si>
  <si>
    <t>Устройство металлических ограждений: без поручней</t>
  </si>
  <si>
    <t>Самостоятельное ограждение без поручня</t>
  </si>
  <si>
    <t>07-05-016-05</t>
  </si>
  <si>
    <t>Устройство поручня из поливинилхлорида на металлические ограждения</t>
  </si>
  <si>
    <t>Только ПВХ-поручень на металлическом ограждении</t>
  </si>
  <si>
    <t>Устройство настенного поручня из коррозионностойкой стали на лестничных маршах</t>
  </si>
  <si>
    <t>Настенный поручень с креплением по составу нормы</t>
  </si>
  <si>
    <t>Специальные варианты</t>
  </si>
  <si>
    <t>29-02-073-01 / 29-02-073-02</t>
  </si>
  <si>
    <t>Сборник «Тоннели и метрополитены»: нержавеющие ограждения и настенный поручень</t>
  </si>
  <si>
    <t>Для другого объекта обосновать сопоставимость технологии</t>
  </si>
  <si>
    <t>30-08-001-01</t>
  </si>
  <si>
    <t>Стальные сварные перила мостов и путепроводов</t>
  </si>
  <si>
    <t>По норме</t>
  </si>
  <si>
    <t>Назначение объекта отличается от лестницы здания</t>
  </si>
  <si>
    <t>ПВХ-поручень: ФЕР 07-05-016-03 включает ограждение; ГЭСН 07-05-016-05 относится к самому поручню.</t>
  </si>
  <si>
    <t>Контроль объёмов и состава</t>
  </si>
  <si>
    <t>Проверка</t>
  </si>
  <si>
    <t>Результат / отметка проверяющего</t>
  </si>
  <si>
    <t>Все исходные объёмы заполнены</t>
  </si>
  <si>
    <t>Единицы соответствуют измерителям</t>
  </si>
  <si>
    <t>Способ крепления описан</t>
  </si>
  <si>
    <t>Редакция базы указана</t>
  </si>
  <si>
    <t>Массы лестницы и площадки не пересекаются</t>
  </si>
  <si>
    <t>Требует проверки по проекту</t>
  </si>
  <si>
    <t>Ограждение лестницы и площадки не учтено повторно</t>
  </si>
  <si>
    <t>Самостоятельные перила / поручень имеют отдельное место работ</t>
  </si>
  <si>
    <t>Материалы и крепления сверены с проектом и ресурсами</t>
  </si>
  <si>
    <t>Сварка и обработка швов не повторяют состав монтажа</t>
  </si>
  <si>
    <t>Расчёт труда не включает труд машинистов. Справочная сумма ФЕР не является итогом сметы.</t>
  </si>
  <si>
    <t>Основания и источники</t>
  </si>
  <si>
    <t>Основание</t>
  </si>
  <si>
    <t>Содержание / ссылка</t>
  </si>
  <si>
    <t>Названия, измерители, состав работ и нормативные трудозатраты выбранных норм. Перед расчётом сверить принятую редакцию.</t>
  </si>
  <si>
    <t>ФЕР ФСНБ-2020</t>
  </si>
  <si>
    <t>Прямые затраты двух монтажных строк: базисный уровень 2001 года.</t>
  </si>
  <si>
    <t>Дата проверки</t>
  </si>
  <si>
    <t>Приказ № 571/пр, пп. 2, 6, 8, 11</t>
  </si>
  <si>
    <t>Методика применения сметных норм</t>
  </si>
  <si>
    <t>ГАУ госэкспертизы Новгородской области</t>
  </si>
  <si>
    <t>Состав ФСНБ-2022 и перечень приказов Минстроя</t>
  </si>
  <si>
    <t>Учебный шаблон, не утверждённая форма сметы.</t>
  </si>
  <si>
    <t>Пример: 1200 кг / 350 кг / 24 м. Объёмы условные; для объекта заменить данными спецификации.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</si>
</sst>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0"/>
  </numFmts>
  <fonts count="5" x14ac:knownFonts="1">
    <font>
      <color theme="1"/>
      <family val="2"/>
      <scheme val="minor"/>
      <sz val="11"/>
      <name val="Calibri"/>
    </font>
    <font>
      <b/>
      <color rgb="513A2C"/>
      <sz val="14"/>
      <name val="Arial"/>
    </font>
    <font>
      <color rgb="292522"/>
      <sz val="10"/>
      <name val="Arial"/>
    </font>
    <font>
      <b/>
      <color rgb="FFFFFF"/>
      <sz val="10"/>
      <name val="Arial"/>
    </font>
    <font>
      <b/>
      <color rgb="292522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4D6"/>
      </patternFill>
    </fill>
    <fill>
      <patternFill patternType="solid">
        <fgColor rgb="513A2C"/>
      </patternFill>
    </fill>
    <fill>
      <patternFill patternType="solid">
        <fgColor rgb="F5F2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5" fontId="2" fillId="2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0" fontId="4" fillId="4" borderId="0" xfId="0" applyFont="1" applyFill="1" applyAlignment="1">
      <alignment vertical="center" wrapText="1"/>
    </xf>
    <xf numFmtId="165" fontId="4" fillId="4" borderId="0" xfId="0" applyNumberFormat="1" applyFont="1" applyFill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minjust.consultant.ru/files/32257" TargetMode="External"/><Relationship Id="rId2" Type="http://schemas.openxmlformats.org/officeDocument/2006/relationships/hyperlink" Target="https://gosexpert53.ru/uslugi/negosudarstvennye-uslugi/regionalnyy-tsentr-monitoringa-i-tsenoobrazovaniya/dokumenty/prikazy-minstroya-rossii-po-fsnb-osnovnye-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auto="1"/>
    <pageSetUpPr fitToPage="1"/>
  </sheetPr>
  <dimension ref="A2:R27"/>
  <sheetViews>
    <sheetView workbookViewId="0" showGridLines="0">
      <pane xSplit="3" ySplit="14" topLeftCell="D1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5" customWidth="1"/>
    <col min="3" max="3" width="32" customWidth="1"/>
    <col min="4" max="4" width="18" customWidth="1"/>
    <col min="5" max="5" width="25" customWidth="1"/>
    <col min="6" max="6" width="13" customWidth="1"/>
    <col min="8" max="8" width="10" customWidth="1"/>
    <col min="9" max="9" width="12" customWidth="1"/>
    <col min="10" max="10" width="13" customWidth="1"/>
    <col min="11" max="12" width="18" customWidth="1"/>
    <col min="13" max="13" width="25" customWidth="1"/>
    <col min="14" max="14" width="20" customWidth="1"/>
    <col min="15" max="15" width="30" customWidth="1"/>
    <col min="16" max="16" width="15" customWidth="1"/>
    <col min="17" max="17" width="16" customWidth="1"/>
    <col min="18" max="18" width="24" customWidth="1"/>
  </cols>
  <sheetData>
    <row r="2" ht="25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4" ht="22" customHeight="1" spans="1:8" x14ac:dyDescent="0.25">
      <c r="A4" s="2" t="s">
        <v>1</v>
      </c>
      <c r="B4" s="2"/>
      <c r="C4" s="2"/>
      <c r="D4" s="3" t="s">
        <v>2</v>
      </c>
      <c r="E4" s="3"/>
      <c r="F4" s="3"/>
      <c r="G4" s="3"/>
      <c r="H4" s="3"/>
    </row>
    <row r="5" ht="22" customHeight="1" spans="1:8" x14ac:dyDescent="0.25">
      <c r="A5" s="2" t="s">
        <v>3</v>
      </c>
      <c r="B5" s="2"/>
      <c r="C5" s="2"/>
      <c r="D5" s="3" t="s">
        <v>4</v>
      </c>
      <c r="E5" s="3"/>
      <c r="F5" s="3"/>
      <c r="G5" s="3"/>
      <c r="H5" s="3"/>
    </row>
    <row r="6" ht="22" customHeight="1" spans="1:8" x14ac:dyDescent="0.25">
      <c r="A6" s="2" t="s">
        <v>5</v>
      </c>
      <c r="B6" s="2"/>
      <c r="C6" s="2"/>
      <c r="D6" s="3" t="s">
        <v>6</v>
      </c>
      <c r="E6" s="3"/>
      <c r="F6" s="3"/>
      <c r="G6" s="3"/>
      <c r="H6" s="3"/>
    </row>
    <row r="7" ht="22" customHeight="1" spans="1:8" x14ac:dyDescent="0.25">
      <c r="A7" s="2" t="s">
        <v>7</v>
      </c>
      <c r="B7" s="2"/>
      <c r="C7" s="2"/>
      <c r="D7" s="4">
        <v>46302</v>
      </c>
      <c r="E7" s="4"/>
      <c r="F7" s="4"/>
      <c r="G7" s="4"/>
      <c r="H7" s="4"/>
    </row>
    <row r="8" ht="22" customHeight="1" spans="1:8" x14ac:dyDescent="0.25">
      <c r="A8" s="2" t="s">
        <v>8</v>
      </c>
      <c r="B8" s="2"/>
      <c r="C8" s="2"/>
      <c r="D8" s="3" t="s">
        <v>4</v>
      </c>
      <c r="E8" s="3"/>
      <c r="F8" s="3"/>
      <c r="G8" s="3"/>
      <c r="H8" s="3"/>
    </row>
    <row r="9" ht="22" customHeight="1" spans="1:8" x14ac:dyDescent="0.25">
      <c r="A9" s="2" t="s">
        <v>9</v>
      </c>
      <c r="B9" s="2"/>
      <c r="C9" s="2"/>
      <c r="D9" s="3" t="s">
        <v>4</v>
      </c>
      <c r="E9" s="3"/>
      <c r="F9" s="3"/>
      <c r="G9" s="3"/>
      <c r="H9" s="3"/>
    </row>
    <row r="10" ht="22" customHeight="1" spans="1:8" x14ac:dyDescent="0.25">
      <c r="A10" s="2" t="s">
        <v>10</v>
      </c>
      <c r="B10" s="2"/>
      <c r="C10" s="2"/>
      <c r="D10" s="3" t="s">
        <v>4</v>
      </c>
      <c r="E10" s="3"/>
      <c r="F10" s="3"/>
      <c r="G10" s="3"/>
      <c r="H10" s="3"/>
    </row>
    <row r="12" ht="24" customHeight="1" spans="1:18" x14ac:dyDescent="0.25">
      <c r="A12" s="2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4" ht="48" customHeight="1" spans="1:18" x14ac:dyDescent="0.25">
      <c r="A14" s="5" t="s">
        <v>12</v>
      </c>
      <c r="B14" s="5" t="s">
        <v>13</v>
      </c>
      <c r="C14" s="5" t="s">
        <v>14</v>
      </c>
      <c r="D14" s="5" t="s">
        <v>15</v>
      </c>
      <c r="E14" s="5" t="s">
        <v>16</v>
      </c>
      <c r="F14" s="5" t="s">
        <v>17</v>
      </c>
      <c r="G14" s="5" t="s">
        <v>18</v>
      </c>
      <c r="H14" s="5" t="s">
        <v>19</v>
      </c>
      <c r="I14" s="5" t="s">
        <v>20</v>
      </c>
      <c r="J14" s="5" t="s">
        <v>21</v>
      </c>
      <c r="K14" s="5" t="s">
        <v>22</v>
      </c>
      <c r="L14" s="5" t="s">
        <v>23</v>
      </c>
      <c r="M14" s="5" t="s">
        <v>24</v>
      </c>
      <c r="N14" s="5" t="s">
        <v>25</v>
      </c>
      <c r="O14" s="5" t="s">
        <v>26</v>
      </c>
      <c r="P14" s="5" t="s">
        <v>27</v>
      </c>
      <c r="Q14" s="5" t="s">
        <v>28</v>
      </c>
      <c r="R14" s="5" t="s">
        <v>29</v>
      </c>
    </row>
    <row r="15" ht="72" customHeight="1" spans="1:18" x14ac:dyDescent="0.25">
      <c r="A15" s="6">
        <v>1</v>
      </c>
      <c r="B15" s="2" t="s">
        <v>30</v>
      </c>
      <c r="C15" s="2" t="s">
        <v>31</v>
      </c>
      <c r="D15" s="3" t="s">
        <v>32</v>
      </c>
      <c r="E15" s="3" t="s">
        <v>33</v>
      </c>
      <c r="F15" s="7">
        <v>1200</v>
      </c>
      <c r="G15" s="3" t="s">
        <v>34</v>
      </c>
      <c r="H15" s="6">
        <f>IF(AND(G15="кг",I15="т"),1000,IF(AND(G15="т",I15="т"),1,IF(AND(G15="м",I15="100 м"),100,"")))</f>
        <v>1000</v>
      </c>
      <c r="I15" s="2" t="s">
        <v>35</v>
      </c>
      <c r="J15" s="8">
        <f>IF(AND(ISNUMBER(F15),ISNUMBER(H15)),F15/H15,"")</f>
        <v>1.2</v>
      </c>
      <c r="K15" s="2" t="s">
        <v>36</v>
      </c>
      <c r="L15" s="2" t="s">
        <v>37</v>
      </c>
      <c r="M15" s="3" t="s">
        <v>38</v>
      </c>
      <c r="N15" s="3" t="s">
        <v>39</v>
      </c>
      <c r="O15" s="2" t="s">
        <v>40</v>
      </c>
      <c r="P15" s="8">
        <v>28.9</v>
      </c>
      <c r="Q15" s="8">
        <f>IF(ISNUMBER(J15),J15*P15,"")</f>
        <v>34.68</v>
      </c>
      <c r="R15" s="2" t="s">
        <v>41</v>
      </c>
    </row>
    <row r="16" ht="72" customHeight="1" spans="1:18" x14ac:dyDescent="0.25">
      <c r="A16" s="6">
        <v>2</v>
      </c>
      <c r="B16" s="2" t="s">
        <v>42</v>
      </c>
      <c r="C16" s="2" t="s">
        <v>43</v>
      </c>
      <c r="D16" s="3" t="s">
        <v>32</v>
      </c>
      <c r="E16" s="3" t="s">
        <v>33</v>
      </c>
      <c r="F16" s="7">
        <v>350</v>
      </c>
      <c r="G16" s="3" t="s">
        <v>34</v>
      </c>
      <c r="H16" s="6">
        <f>IF(AND(G16="кг",I16="т"),1000,IF(AND(G16="т",I16="т"),1,IF(AND(G16="м",I16="100 м"),100,"")))</f>
        <v>1000</v>
      </c>
      <c r="I16" s="2" t="s">
        <v>35</v>
      </c>
      <c r="J16" s="8">
        <f>IF(AND(ISNUMBER(F16),ISNUMBER(H16)),F16/H16,"")</f>
        <v>0.35</v>
      </c>
      <c r="K16" s="2" t="s">
        <v>36</v>
      </c>
      <c r="L16" s="2" t="s">
        <v>44</v>
      </c>
      <c r="M16" s="3" t="s">
        <v>45</v>
      </c>
      <c r="N16" s="3" t="s">
        <v>46</v>
      </c>
      <c r="O16" s="2" t="s">
        <v>47</v>
      </c>
      <c r="P16" s="8">
        <v>35.9</v>
      </c>
      <c r="Q16" s="8">
        <f>IF(ISNUMBER(J16),J16*P16,"")</f>
        <v>12.565</v>
      </c>
      <c r="R16" s="2" t="s">
        <v>41</v>
      </c>
    </row>
    <row r="17" ht="72" customHeight="1" spans="1:18" x14ac:dyDescent="0.25">
      <c r="A17" s="6">
        <v>3</v>
      </c>
      <c r="B17" s="2" t="s">
        <v>48</v>
      </c>
      <c r="C17" s="2" t="s">
        <v>49</v>
      </c>
      <c r="D17" s="3" t="s">
        <v>50</v>
      </c>
      <c r="E17" s="3" t="s">
        <v>51</v>
      </c>
      <c r="F17" s="7">
        <v>24</v>
      </c>
      <c r="G17" s="3" t="s">
        <v>52</v>
      </c>
      <c r="H17" s="6">
        <f>IF(AND(G17="кг",I17="т"),1000,IF(AND(G17="т",I17="т"),1,IF(AND(G17="м",I17="100 м"),100,"")))</f>
        <v>100</v>
      </c>
      <c r="I17" s="2" t="s">
        <v>53</v>
      </c>
      <c r="J17" s="8">
        <f>IF(AND(ISNUMBER(F17),ISNUMBER(H17)),F17/H17,"")</f>
        <v>0.24</v>
      </c>
      <c r="K17" s="2" t="s">
        <v>36</v>
      </c>
      <c r="L17" s="2" t="s">
        <v>54</v>
      </c>
      <c r="M17" s="3" t="s">
        <v>55</v>
      </c>
      <c r="N17" s="3" t="s">
        <v>56</v>
      </c>
      <c r="O17" s="2" t="s">
        <v>57</v>
      </c>
      <c r="P17" s="8">
        <v>158.06</v>
      </c>
      <c r="Q17" s="8">
        <f>IF(ISNUMBER(J17),J17*P17,"")</f>
        <v>37.9344</v>
      </c>
      <c r="R17" s="2" t="s">
        <v>41</v>
      </c>
    </row>
    <row r="18" ht="28" customHeight="1" spans="1:17" x14ac:dyDescent="0.25">
      <c r="A18" s="9" t="s">
        <v>58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0">
        <f>IF(COUNT(Q15:Q17)=3,SUM(Q15:Q17),"")</f>
        <v>85.17939999999999</v>
      </c>
    </row>
    <row r="20" ht="24" customHeight="1" spans="1:18" x14ac:dyDescent="0.25">
      <c r="A20" s="2" t="s">
        <v>59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ht="48" customHeight="1" spans="1:9" x14ac:dyDescent="0.25">
      <c r="A21" s="5" t="s">
        <v>60</v>
      </c>
      <c r="B21" s="5" t="s">
        <v>14</v>
      </c>
      <c r="C21" s="5" t="s">
        <v>61</v>
      </c>
      <c r="D21" s="5" t="s">
        <v>62</v>
      </c>
      <c r="E21" s="5" t="s">
        <v>63</v>
      </c>
      <c r="F21" s="5" t="s">
        <v>64</v>
      </c>
      <c r="G21" s="5" t="s">
        <v>65</v>
      </c>
      <c r="H21" s="5" t="s">
        <v>66</v>
      </c>
      <c r="I21" s="5" t="s">
        <v>67</v>
      </c>
    </row>
    <row r="22" ht="40" customHeight="1" spans="1:9" x14ac:dyDescent="0.25">
      <c r="A22" s="2" t="s">
        <v>37</v>
      </c>
      <c r="B22" s="2" t="s">
        <v>68</v>
      </c>
      <c r="C22" s="6">
        <f>IF(ISNUMBER(J15),J15,"")</f>
        <v>1.2</v>
      </c>
      <c r="D22" s="11">
        <v>1031.48</v>
      </c>
      <c r="E22" s="11">
        <v>271.66</v>
      </c>
      <c r="F22" s="11">
        <v>671.33</v>
      </c>
      <c r="G22" s="11">
        <v>88.49</v>
      </c>
      <c r="H22" s="11">
        <v>78.48</v>
      </c>
      <c r="I22" s="11">
        <f>IF(ISNUMBER(C22),C22*D22,"")</f>
        <v>1237.776</v>
      </c>
    </row>
    <row r="23" ht="40" customHeight="1" spans="1:9" x14ac:dyDescent="0.25">
      <c r="A23" s="2" t="s">
        <v>44</v>
      </c>
      <c r="B23" s="2" t="s">
        <v>69</v>
      </c>
      <c r="C23" s="6">
        <f>IF(ISNUMBER(J16),J16,"")</f>
        <v>0.35</v>
      </c>
      <c r="D23" s="11">
        <v>999.79</v>
      </c>
      <c r="E23" s="11">
        <v>329.56</v>
      </c>
      <c r="F23" s="11">
        <v>581.74</v>
      </c>
      <c r="G23" s="11">
        <v>88.49</v>
      </c>
      <c r="H23" s="11">
        <v>59.5</v>
      </c>
      <c r="I23" s="11">
        <f>IF(ISNUMBER(C23),C23*D23,"")</f>
        <v>349.9265</v>
      </c>
    </row>
    <row r="24" ht="24" customHeight="1" spans="1:9" x14ac:dyDescent="0.25">
      <c r="A24" s="2" t="s">
        <v>70</v>
      </c>
      <c r="B24" s="2"/>
      <c r="C24" s="2"/>
      <c r="D24" s="2"/>
      <c r="E24" s="2"/>
      <c r="F24" s="2"/>
      <c r="G24" s="2"/>
      <c r="H24" s="2"/>
      <c r="I24" s="11">
        <f>IF(COUNT(I22:I23)=2,SUM(I22:I23),"")</f>
        <v>1587.7025</v>
      </c>
    </row>
    <row r="26" ht="30" customHeight="1" spans="1:18" x14ac:dyDescent="0.25">
      <c r="A26" s="2" t="s">
        <v>71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ht="24" customHeight="1" spans="1:18" x14ac:dyDescent="0.25">
      <c r="A27" s="2" t="s">
        <v>72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mergeCells count="21">
    <mergeCell ref="A2:H2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2:R12"/>
    <mergeCell ref="A18:P18"/>
    <mergeCell ref="A20:R20"/>
    <mergeCell ref="A24:H24"/>
    <mergeCell ref="A26:R26"/>
    <mergeCell ref="A27:R27"/>
  </mergeCells>
  <dataValidations count="2">
    <dataValidation type="decimal" operator="greaterThanOrEqual" allowBlank="1" showErrorMessage="1" error="Введите неотрицательный объём." sqref="F15:F17">
      <formula1>0</formula1>
    </dataValidation>
    <dataValidation type="list" sqref="G15:G17">
      <formula1>"кг,т,м"</formula1>
    </dataValidation>
  </dataValidations>
  <pageMargins left="0.25" right="0.25" top="0.35" bottom="0.35" header="0.1" footer="0.1"/>
  <pageSetup paperSize="8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auto="1"/>
    <pageSetUpPr fitToPage="1"/>
  </sheetPr>
  <dimension ref="A2:D17"/>
  <sheetViews>
    <sheetView workbookViewId="0" showGridLines="0"/>
  </sheetViews>
  <sheetFormatPr defaultRowHeight="15" outlineLevelRow="0" outlineLevelCol="0" x14ac:dyDescent="55"/>
  <cols>
    <col min="1" max="1" width="19" customWidth="1"/>
    <col min="2" max="2" width="72" customWidth="1"/>
    <col min="3" max="3" width="16" customWidth="1"/>
    <col min="4" max="4" width="64" customWidth="1"/>
  </cols>
  <sheetData>
    <row r="2" ht="25" customHeight="1" spans="1:4" x14ac:dyDescent="0.25">
      <c r="A2" s="1" t="s">
        <v>73</v>
      </c>
      <c r="B2" s="1"/>
      <c r="C2" s="1"/>
      <c r="D2" s="1"/>
    </row>
    <row r="4" ht="48" customHeight="1" spans="1:4" x14ac:dyDescent="0.25">
      <c r="A4" s="5" t="s">
        <v>74</v>
      </c>
      <c r="B4" s="5" t="s">
        <v>75</v>
      </c>
      <c r="C4" s="5" t="s">
        <v>76</v>
      </c>
      <c r="D4" s="5" t="s">
        <v>77</v>
      </c>
    </row>
    <row r="5" ht="52" customHeight="1" spans="1:4" x14ac:dyDescent="0.25">
      <c r="A5" s="2" t="s">
        <v>37</v>
      </c>
      <c r="B5" s="2" t="s">
        <v>78</v>
      </c>
      <c r="C5" s="2" t="s">
        <v>35</v>
      </c>
      <c r="D5" s="2" t="s">
        <v>79</v>
      </c>
    </row>
    <row r="6" ht="52" customHeight="1" spans="1:4" x14ac:dyDescent="0.25">
      <c r="A6" s="2" t="s">
        <v>44</v>
      </c>
      <c r="B6" s="2" t="s">
        <v>80</v>
      </c>
      <c r="C6" s="2" t="s">
        <v>35</v>
      </c>
      <c r="D6" s="2" t="s">
        <v>81</v>
      </c>
    </row>
    <row r="7" ht="52" customHeight="1" spans="1:4" x14ac:dyDescent="0.25">
      <c r="A7" s="2" t="s">
        <v>82</v>
      </c>
      <c r="B7" s="2" t="s">
        <v>83</v>
      </c>
      <c r="C7" s="2" t="s">
        <v>53</v>
      </c>
      <c r="D7" s="2" t="s">
        <v>84</v>
      </c>
    </row>
    <row r="8" ht="52" customHeight="1" spans="1:4" x14ac:dyDescent="0.25">
      <c r="A8" s="2" t="s">
        <v>85</v>
      </c>
      <c r="B8" s="2" t="s">
        <v>86</v>
      </c>
      <c r="C8" s="2" t="s">
        <v>53</v>
      </c>
      <c r="D8" s="2" t="s">
        <v>87</v>
      </c>
    </row>
    <row r="9" ht="52" customHeight="1" spans="1:4" x14ac:dyDescent="0.25">
      <c r="A9" s="2" t="s">
        <v>88</v>
      </c>
      <c r="B9" s="2" t="s">
        <v>89</v>
      </c>
      <c r="C9" s="2" t="s">
        <v>53</v>
      </c>
      <c r="D9" s="2" t="s">
        <v>90</v>
      </c>
    </row>
    <row r="10" ht="52" customHeight="1" spans="1:4" x14ac:dyDescent="0.25">
      <c r="A10" s="2" t="s">
        <v>91</v>
      </c>
      <c r="B10" s="2" t="s">
        <v>92</v>
      </c>
      <c r="C10" s="2" t="s">
        <v>53</v>
      </c>
      <c r="D10" s="2" t="s">
        <v>93</v>
      </c>
    </row>
    <row r="11" ht="52" customHeight="1" spans="1:4" x14ac:dyDescent="0.25">
      <c r="A11" s="2" t="s">
        <v>54</v>
      </c>
      <c r="B11" s="2" t="s">
        <v>94</v>
      </c>
      <c r="C11" s="2" t="s">
        <v>53</v>
      </c>
      <c r="D11" s="2" t="s">
        <v>95</v>
      </c>
    </row>
    <row r="13" ht="24" customHeight="1" spans="1:4" x14ac:dyDescent="0.25">
      <c r="A13" s="2" t="s">
        <v>96</v>
      </c>
      <c r="B13" s="2"/>
      <c r="C13" s="2"/>
      <c r="D13" s="2"/>
    </row>
    <row r="14" ht="55" customHeight="1" spans="1:4" x14ac:dyDescent="0.25">
      <c r="A14" s="2" t="s">
        <v>97</v>
      </c>
      <c r="B14" s="2" t="s">
        <v>98</v>
      </c>
      <c r="C14" s="2" t="s">
        <v>35</v>
      </c>
      <c r="D14" s="2" t="s">
        <v>99</v>
      </c>
    </row>
    <row r="15" ht="45" customHeight="1" spans="1:4" x14ac:dyDescent="0.25">
      <c r="A15" s="2" t="s">
        <v>100</v>
      </c>
      <c r="B15" s="2" t="s">
        <v>101</v>
      </c>
      <c r="C15" s="2" t="s">
        <v>102</v>
      </c>
      <c r="D15" s="2" t="s">
        <v>103</v>
      </c>
    </row>
    <row r="17" ht="40" customHeight="1" spans="1:4" x14ac:dyDescent="0.25">
      <c r="A17" s="2" t="s">
        <v>104</v>
      </c>
      <c r="B17" s="2"/>
      <c r="C17" s="2"/>
      <c r="D17" s="2"/>
    </row>
  </sheetData>
  <mergeCells count="3">
    <mergeCell ref="A2:D2"/>
    <mergeCell ref="A13:D13"/>
    <mergeCell ref="A17:D17"/>
  </mergeCells>
  <pageMargins left="0.25" right="0.25" top="0.35" bottom="0.35" header="0.1" footer="0.1"/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auto="1"/>
    <pageSetUpPr fitToPage="1"/>
  </sheetPr>
  <dimension ref="A2:B16"/>
  <sheetViews>
    <sheetView workbookViewId="0" showGridLines="0"/>
  </sheetViews>
  <sheetFormatPr defaultRowHeight="15" outlineLevelRow="0" outlineLevelCol="0" x14ac:dyDescent="55"/>
  <cols>
    <col min="1" max="1" width="60" customWidth="1"/>
    <col min="2" max="2" width="65" customWidth="1"/>
  </cols>
  <sheetData>
    <row r="2" ht="25" customHeight="1" spans="1:2" x14ac:dyDescent="0.25">
      <c r="A2" s="1" t="s">
        <v>105</v>
      </c>
      <c r="B2" s="1"/>
    </row>
    <row r="4" ht="48" customHeight="1" spans="1:2" x14ac:dyDescent="0.25">
      <c r="A4" s="5" t="s">
        <v>106</v>
      </c>
      <c r="B4" s="5" t="s">
        <v>107</v>
      </c>
    </row>
    <row r="5" ht="35" customHeight="1" spans="1:2" x14ac:dyDescent="0.25">
      <c r="A5" s="2" t="s">
        <v>108</v>
      </c>
      <c r="B5" s="6" t="str">
        <f>IF(COUNT(ВОР!F15:F17)=3,"Заполнены","Заполните исходные объёмы")</f>
        <v>Заполнены</v>
      </c>
    </row>
    <row r="6" ht="35" customHeight="1" spans="1:2" x14ac:dyDescent="0.25">
      <c r="A6" s="2" t="s">
        <v>109</v>
      </c>
      <c r="B6" s="6" t="str">
        <f>IF(COUNT(ВОР!H15:H17)=3,"Соответствуют","Проверьте единицы и измерители")</f>
        <v>Соответствуют</v>
      </c>
    </row>
    <row r="7" ht="35" customHeight="1" spans="1:2" x14ac:dyDescent="0.25">
      <c r="A7" s="2" t="s">
        <v>110</v>
      </c>
      <c r="B7" s="6" t="str">
        <f>IF(COUNTBLANK(ВОР!E15:E17)=0,"Описан","Уточните крепление")</f>
        <v>Описан</v>
      </c>
    </row>
    <row r="8" ht="35" customHeight="1" spans="1:2" x14ac:dyDescent="0.25">
      <c r="A8" s="2" t="s">
        <v>111</v>
      </c>
      <c r="B8" s="6" t="str">
        <f>IF(ВОР!D8="","Укажите редакцию базы","Указана")</f>
        <v>Укажите редакцию базы</v>
      </c>
    </row>
    <row r="10" ht="38" customHeight="1" spans="1:2" x14ac:dyDescent="0.25">
      <c r="A10" s="2" t="s">
        <v>112</v>
      </c>
      <c r="B10" s="3" t="s">
        <v>113</v>
      </c>
    </row>
    <row r="11" ht="38" customHeight="1" spans="1:2" x14ac:dyDescent="0.25">
      <c r="A11" s="2" t="s">
        <v>114</v>
      </c>
      <c r="B11" s="3" t="s">
        <v>113</v>
      </c>
    </row>
    <row r="12" ht="38" customHeight="1" spans="1:2" x14ac:dyDescent="0.25">
      <c r="A12" s="2" t="s">
        <v>115</v>
      </c>
      <c r="B12" s="3" t="s">
        <v>113</v>
      </c>
    </row>
    <row r="13" ht="38" customHeight="1" spans="1:2" x14ac:dyDescent="0.25">
      <c r="A13" s="2" t="s">
        <v>116</v>
      </c>
      <c r="B13" s="3" t="s">
        <v>113</v>
      </c>
    </row>
    <row r="14" ht="38" customHeight="1" spans="1:2" x14ac:dyDescent="0.25">
      <c r="A14" s="2" t="s">
        <v>117</v>
      </c>
      <c r="B14" s="3" t="s">
        <v>113</v>
      </c>
    </row>
    <row r="16" ht="40" customHeight="1" spans="1:2" x14ac:dyDescent="0.25">
      <c r="A16" s="2" t="s">
        <v>118</v>
      </c>
      <c r="B16" s="2"/>
    </row>
  </sheetData>
  <mergeCells count="2">
    <mergeCell ref="A2:B2"/>
    <mergeCell ref="A16:B16"/>
  </mergeCells>
  <pageMargins left="0.25" right="0.25" top="0.35" bottom="0.35" header="0.1" footer="0.1"/>
  <pageSetup paperSize="8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auto="1"/>
    <pageSetUpPr fitToPage="1"/>
  </sheetPr>
  <dimension ref="A2:B12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88" customWidth="1"/>
  </cols>
  <sheetData>
    <row r="2" ht="25" customHeight="1" spans="1:2" x14ac:dyDescent="0.25">
      <c r="A2" s="1" t="s">
        <v>119</v>
      </c>
      <c r="B2" s="1"/>
    </row>
    <row r="4" ht="48" customHeight="1" spans="1:2" x14ac:dyDescent="0.25">
      <c r="A4" s="5" t="s">
        <v>120</v>
      </c>
      <c r="B4" s="5" t="s">
        <v>121</v>
      </c>
    </row>
    <row r="5" ht="40" customHeight="1" spans="1:2" x14ac:dyDescent="0.25">
      <c r="A5" s="2" t="s">
        <v>36</v>
      </c>
      <c r="B5" s="2" t="s">
        <v>122</v>
      </c>
    </row>
    <row r="6" ht="32" customHeight="1" spans="1:2" x14ac:dyDescent="0.25">
      <c r="A6" s="2" t="s">
        <v>123</v>
      </c>
      <c r="B6" s="2" t="s">
        <v>124</v>
      </c>
    </row>
    <row r="7" ht="24" customHeight="1" spans="1:2" x14ac:dyDescent="0.25">
      <c r="A7" s="2" t="s">
        <v>125</v>
      </c>
      <c r="B7" s="12">
        <v>46302</v>
      </c>
    </row>
    <row r="8" ht="32" customHeight="1" spans="1:2" x14ac:dyDescent="0.25">
      <c r="A8" s="2" t="s">
        <v>126</v>
      </c>
      <c r="B8" s="2" t="s">
        <v>127</v>
      </c>
    </row>
    <row r="9" ht="40" customHeight="1" spans="1:2" x14ac:dyDescent="0.25">
      <c r="A9" s="2" t="s">
        <v>128</v>
      </c>
      <c r="B9" s="2" t="s">
        <v>129</v>
      </c>
    </row>
    <row r="11" ht="25" customHeight="1" spans="1:2" x14ac:dyDescent="0.25">
      <c r="A11" s="2" t="s">
        <v>130</v>
      </c>
      <c r="B11" s="2"/>
    </row>
    <row r="12" ht="32" customHeight="1" spans="1:2" x14ac:dyDescent="0.25">
      <c r="A12" s="2" t="s">
        <v>131</v>
      </c>
      <c r="B12" s="2"/>
    </row>
  </sheetData>
  <mergeCells count="3">
    <mergeCell ref="A2:B2"/>
    <mergeCell ref="A11:B11"/>
    <mergeCell ref="A12:B12"/>
  </mergeCells>
  <hyperlinks>
    <hyperlink ref="B8" r:id="rId1"/>
    <hyperlink ref="B9" r:id="rId2"/>
  </hyperlinks>
  <pageMargins left="0.25" right="0.25" top="0.35" bottom="0.35" header="0.1" footer="0.1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</vt:lpstr>
      <vt:lpstr>Контроль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