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вигатор" state="visible" r:id="rId4"/>
    <sheet sheetId="2" name="Исходные" state="visible" r:id="rId5"/>
    <sheet sheetId="3" name="Ресурсы" state="visible" r:id="rId6"/>
    <sheet sheetId="4" name="Учебный ЛСР" state="visible" r:id="rId7"/>
    <sheet sheetId="5" name="Проверка" state="visible" r:id="rId8"/>
    <sheet sheetId="6" name="Источники" state="visible" r:id="rId9"/>
  </sheets>
  <definedNames>
    <definedName name="_xlnm.Print_Area" localSheetId="0">'Навигатор'!$A1:$E14</definedName>
    <definedName name="_xlnm.Print_Area" localSheetId="1">'Исходные'!$A1:$D24</definedName>
    <definedName name="_xlnm.Print_Area" localSheetId="2">'Ресурсы'!$A1:$J8</definedName>
    <definedName name="_xlnm.Print_Area" localSheetId="3">'Учебный ЛСР'!$A1:$J32</definedName>
    <definedName name="_xlnm.Print_Titles" localSheetId="3">'Учебный ЛСР'!$12:$14</definedName>
    <definedName name="_xlnm.Print_Area" localSheetId="4">'Проверка'!$A1:$D16</definedName>
    <definedName name="_xlnm.Print_Area" localSheetId="5">'Источники'!$A1:$D12</definedName>
  </definedNames>
  <calcPr calcId="171027" fullCalcOnLoad="1"/>
</workbook>
</file>

<file path=xl/sharedStrings.xml><?xml version="1.0" encoding="utf-8"?>
<sst xmlns="http://schemas.openxmlformats.org/spreadsheetml/2006/main" count="246" uniqueCount="188">
  <si>
    <t>421/пр: навигатор для проверки сметы</t>
  </si>
  <si>
    <t>Редакция от 30.01.2026, проверка источников 07.10.2026. Жёлтые ячейки заполняют, зелёные содержат формулы.</t>
  </si>
  <si>
    <t>Задача</t>
  </si>
  <si>
    <t>Пункт / приложение</t>
  </si>
  <si>
    <t>Исходные данные</t>
  </si>
  <si>
    <t>Что проверить</t>
  </si>
  <si>
    <t>Статус</t>
  </si>
  <si>
    <t>Применимость</t>
  </si>
  <si>
    <t>3</t>
  </si>
  <si>
    <t>Финансирование, договор, статус заказчика</t>
  </si>
  <si>
    <t>Основание применения методики</t>
  </si>
  <si>
    <t>Не проверено</t>
  </si>
  <si>
    <t>Метод</t>
  </si>
  <si>
    <t>10; разделы IV и V</t>
  </si>
  <si>
    <t>Территория, период, база, цены</t>
  </si>
  <si>
    <t>Соответствие метода исходным данным</t>
  </si>
  <si>
    <t>Норма</t>
  </si>
  <si>
    <t>12</t>
  </si>
  <si>
    <t>Технология, состав работ и ресурсы</t>
  </si>
  <si>
    <t>Соответствие проекту, отсутствие повторных операций</t>
  </si>
  <si>
    <t>Объёмы</t>
  </si>
  <si>
    <t>35</t>
  </si>
  <si>
    <t>ВОР, проект, инженерные изыскания</t>
  </si>
  <si>
    <t>Единицы, расчёт и ссылки на документы</t>
  </si>
  <si>
    <t>Цены без данных ФГИС ЦС</t>
  </si>
  <si>
    <t>13, 14, 90, 91</t>
  </si>
  <si>
    <t>Ценовые документы и доставка</t>
  </si>
  <si>
    <t>Даты, поставщики, сопоставимость, основания исключений</t>
  </si>
  <si>
    <t>Коэффициенты</t>
  </si>
  <si>
    <t>52; приложение 10</t>
  </si>
  <si>
    <t>Вид работ и подтверждённые условия</t>
  </si>
  <si>
    <t>Группа, область применения и порядок сочетания</t>
  </si>
  <si>
    <t>Округление</t>
  </si>
  <si>
    <t>42</t>
  </si>
  <si>
    <t>Вид сметного документа</t>
  </si>
  <si>
    <t>ЛСР в рублях до копеек; объектный и ССР в тысячах рублей до двух знаков</t>
  </si>
  <si>
    <t>Форма ЛСР</t>
  </si>
  <si>
    <t>Приложения 2, 3, 4</t>
  </si>
  <si>
    <t>Метод и способ применения индексов</t>
  </si>
  <si>
    <t>БИМ: 2; РИМ: 3; РМ: 4</t>
  </si>
  <si>
    <t>Резерв</t>
  </si>
  <si>
    <t>179</t>
  </si>
  <si>
    <t>Категория объекта, решение заказчика</t>
  </si>
  <si>
    <t>Отдельная строка за итогом глав 1 по 12 ССР</t>
  </si>
  <si>
    <t>НДС</t>
  </si>
  <si>
    <t>181</t>
  </si>
  <si>
    <t>Облагаемая база, налоговые основания</t>
  </si>
  <si>
    <t>Уровень ССР, применимое налоговое законодательство</t>
  </si>
  <si>
    <t>Исходные условия учебного расчёта</t>
  </si>
  <si>
    <t>Учебный пример, цены условные и без НДС. Материальная цена включает доставку. Для реального расчёта нужны документы и цены объекта.</t>
  </si>
  <si>
    <t>Показатель</t>
  </si>
  <si>
    <t>Значение</t>
  </si>
  <si>
    <t>Единица</t>
  </si>
  <si>
    <t>Основание</t>
  </si>
  <si>
    <t>Объект</t>
  </si>
  <si>
    <t>Административный корпус, новое строительство</t>
  </si>
  <si>
    <t>Условие упражнения, обычная территория</t>
  </si>
  <si>
    <t>Работа</t>
  </si>
  <si>
    <t>Укладка антистатической медной ленты</t>
  </si>
  <si>
    <t>ГЭСН ФСНБ-2022</t>
  </si>
  <si>
    <t>Объём ВОР</t>
  </si>
  <si>
    <t>м</t>
  </si>
  <si>
    <t>Учебная ведомость узлов У-1</t>
  </si>
  <si>
    <t>Измеритель нормы</t>
  </si>
  <si>
    <t>ГЭСН 11-01-059-01, измеритель 100 м</t>
  </si>
  <si>
    <t>Шифр нормы</t>
  </si>
  <si>
    <t>11-01-059-01</t>
  </si>
  <si>
    <t>Труд на измеритель нормы</t>
  </si>
  <si>
    <t>чел.-ч</t>
  </si>
  <si>
    <t>ГЭСН 11-01-059-01, ресурс 1-100-35</t>
  </si>
  <si>
    <t>Условная цена труда</t>
  </si>
  <si>
    <t>руб./чел.-ч</t>
  </si>
  <si>
    <t>Учебное допущение без НДС</t>
  </si>
  <si>
    <t>Лента по спецификации</t>
  </si>
  <si>
    <t>Учебная спецификация Л-1, количество без отдельного запаса</t>
  </si>
  <si>
    <t>Условная цена ленты</t>
  </si>
  <si>
    <t>руб./м</t>
  </si>
  <si>
    <t>Учебное допущение без НДС, доставка включена</t>
  </si>
  <si>
    <t>Норматив НР</t>
  </si>
  <si>
    <t>%</t>
  </si>
  <si>
    <t>812/пр, приложение, раздел I, строка 11 «Полы»</t>
  </si>
  <si>
    <t>Норматив СП</t>
  </si>
  <si>
    <t>774/пр, приложение, строка 11 «Полы»</t>
  </si>
  <si>
    <t>Коэффициент количества</t>
  </si>
  <si>
    <t>Особые условия не предусмотрены</t>
  </si>
  <si>
    <t>Коэффициент стоимости</t>
  </si>
  <si>
    <t>Территория / ценовая зона</t>
  </si>
  <si>
    <t>Заполняют для реального объекта</t>
  </si>
  <si>
    <t>Период цен</t>
  </si>
  <si>
    <t>Спецификация</t>
  </si>
  <si>
    <t>Л-1 (учебная)</t>
  </si>
  <si>
    <t>Для реального объекта заменяют его документом</t>
  </si>
  <si>
    <t>Ведомость узлов</t>
  </si>
  <si>
    <t>У-1 (учебная)</t>
  </si>
  <si>
    <t>Редакция методики</t>
  </si>
  <si>
    <t>30.01.2026</t>
  </si>
  <si>
    <t>421/пр с изменениями 557/пр, 55/пр, 30/пр, 42/пр</t>
  </si>
  <si>
    <t>Эксплуатация машин</t>
  </si>
  <si>
    <t>руб.</t>
  </si>
  <si>
    <t>По условию упражнения</t>
  </si>
  <si>
    <t>Оплата труда машинистов</t>
  </si>
  <si>
    <t>Ресурсы одной учебной позиции</t>
  </si>
  <si>
    <t>Труд по ГЭСН ФСНБ-2022. Лента по спецификации упражнения; её количество не является нормативом расхода или отходов.</t>
  </si>
  <si>
    <t>Код / основание</t>
  </si>
  <si>
    <t>Ресурс</t>
  </si>
  <si>
    <t>На 100 м</t>
  </si>
  <si>
    <t>Коэффициент</t>
  </si>
  <si>
    <t>Всего</t>
  </si>
  <si>
    <t>Условная цена, руб.</t>
  </si>
  <si>
    <t>Коэффициент цены</t>
  </si>
  <si>
    <t>Стоимость, руб.</t>
  </si>
  <si>
    <t>Основание цены</t>
  </si>
  <si>
    <t>1-100-35</t>
  </si>
  <si>
    <t>Оплата труда рабочих, разряд 3,5</t>
  </si>
  <si>
    <t>Учебная цена без НДС</t>
  </si>
  <si>
    <t>Спецификация Л-1</t>
  </si>
  <si>
    <t>Антистатическая медная лента</t>
  </si>
  <si>
    <t>Учебная цена с доставкой, без НДС</t>
  </si>
  <si>
    <t>Итого</t>
  </si>
  <si>
    <t>ЛСР № 1: укладка антистатической медной ленты</t>
  </si>
  <si>
    <t>Авторский учебный фрагмент десяти граф приложения 4. Цены условные без НДС; резерв и НДС не начисляются в локальном итоге.</t>
  </si>
  <si>
    <t>База / метод</t>
  </si>
  <si>
    <t>ГЭСН ФСНБ-2022, ресурсный метод</t>
  </si>
  <si>
    <t>Учебная ВОР, спецификация Л-1, ведомость узлов У-1</t>
  </si>
  <si>
    <t>Территория / зона</t>
  </si>
  <si>
    <t>Труд, чел.-ч</t>
  </si>
  <si>
    <t>Количество</t>
  </si>
  <si>
    <t>Стоимость в текущем уровне, руб. (учебные цены)</t>
  </si>
  <si>
    <t>№</t>
  </si>
  <si>
    <t>Обоснование</t>
  </si>
  <si>
    <t>Наименование работ и затрат</t>
  </si>
  <si>
    <t>На единицу измерения</t>
  </si>
  <si>
    <t>100 м</t>
  </si>
  <si>
    <t>Оплата труда (ОТ)</t>
  </si>
  <si>
    <t>Эксплуатация машин (ЭМ)</t>
  </si>
  <si>
    <t>Оплата труда машинистов (ОТм), справочно</t>
  </si>
  <si>
    <t>Материал по проекту</t>
  </si>
  <si>
    <t>1.1</t>
  </si>
  <si>
    <t>Прямые затраты с проектным материалом</t>
  </si>
  <si>
    <t>ФОТ</t>
  </si>
  <si>
    <t>812/пр, строка 11 «Полы»</t>
  </si>
  <si>
    <t>Накладные расходы</t>
  </si>
  <si>
    <t>774/пр, строка 11 «Полы»</t>
  </si>
  <si>
    <t>Сметная прибыль</t>
  </si>
  <si>
    <t>Всего по позиции</t>
  </si>
  <si>
    <t>Итого по учебному ЛСР</t>
  </si>
  <si>
    <t>Итог суммирует составляющие без повторного учёта строк расшифровки. Зимние, временные и иные дополнительные затраты условием не предусмотрены.</t>
  </si>
  <si>
    <t>Составил: должность __________________ ФИО __________________ дата ______________</t>
  </si>
  <si>
    <t>Проверил: должность __________________ ФИО __________________ дата ______________</t>
  </si>
  <si>
    <t>Проверка перед передачей сметы</t>
  </si>
  <si>
    <t>Статусы заполняет проверяющий. Учебный расчёт не подтверждает стоимость реального объекта.</t>
  </si>
  <si>
    <t>Проверка</t>
  </si>
  <si>
    <t>Замечание / требуемое основание</t>
  </si>
  <si>
    <t>Ответственный</t>
  </si>
  <si>
    <t>Редакция методики и последующие изменения</t>
  </si>
  <si>
    <t>Основание применимости и метода</t>
  </si>
  <si>
    <t>ВОР, ссылки на документы, расчёт объёмов</t>
  </si>
  <si>
    <t>Технология и отсутствие повторного учёта работ</t>
  </si>
  <si>
    <t>Измеритель нормы и проектные ресурсы</t>
  </si>
  <si>
    <t>Территория, период и основания цен</t>
  </si>
  <si>
    <t>Коэффициенты и области применения</t>
  </si>
  <si>
    <t>НР, СП и база начисления</t>
  </si>
  <si>
    <t>Форма, округление и уровень итогов</t>
  </si>
  <si>
    <t>Расхождение с независимым учебным итогом, руб.</t>
  </si>
  <si>
    <t>Контроль исходного упражнения; после изменения условий итог сравнивают с новым независимым расчётом.</t>
  </si>
  <si>
    <t>Нормативные основания учебной книги</t>
  </si>
  <si>
    <t>Официальные тексты ФГИС ЦС. Условные цены и проектные количества обозначены на листе «Исходные».</t>
  </si>
  <si>
    <t>Документ</t>
  </si>
  <si>
    <t>Что регулирует</t>
  </si>
  <si>
    <t>Официальная ссылка</t>
  </si>
  <si>
    <t>Проверено</t>
  </si>
  <si>
    <t>Приказ Минстроя России от 04.08.2020 № 421/пр</t>
  </si>
  <si>
    <t>Утверждает методику; пункты 1, 3, 10, 12, 35 и 181 определяют назначение, применимость, методы, исходные данные и учёт НДС.</t>
  </si>
  <si>
    <t>Официальный текст ФГИС ЦС</t>
  </si>
  <si>
    <t>Приказ Минстроя России от 07.07.2022 № 557/пр</t>
  </si>
  <si>
    <t>Изменяет правила выбора норм и округления, формы локальных расчётов в приложениях 2, 3 и 4.</t>
  </si>
  <si>
    <t>Приказ Минстроя России от 30.01.2024 № 55/пр</t>
  </si>
  <si>
    <t>Уточняет пункты 10, 35, 52, применение коэффициентов и рекомендуемые формы сметной документации.</t>
  </si>
  <si>
    <t>Приказ Минстроя России от 23.01.2025 № 30/пр</t>
  </si>
  <si>
    <t>Уточняет пункты 14, 44, 90 и 91: подтверждение цен, конъюнктурный анализ и определение стоимости ресурсов.</t>
  </si>
  <si>
    <t>Приказ Минстроя России от 30.01.2026 № 42/пр</t>
  </si>
  <si>
    <t>Изменяет срок получения ценовых документов в пункте 14, добавляет пункт 161.4 и строку 2.34 приложения 9, уточняет резерв в пункте 179.</t>
  </si>
  <si>
    <t>Приказ Минстроя России от 21.12.2020 № 812/пр</t>
  </si>
  <si>
    <t>Методика накладных расходов; строка 11 «Полы» раздела I приложения предусматривает НР 112 % для обычной территории.</t>
  </si>
  <si>
    <t>Приказ Минстроя России от 11.12.2020 № 774/пр</t>
  </si>
  <si>
    <t>Методика сметной прибыли; строка 11 «Полы» приложения предусматривает СП 65 % от установленной базы оплаты труда.</t>
  </si>
  <si>
    <t>ГЭСН ФСНБ-2022, 11-01-059-01</t>
  </si>
  <si>
    <t>Измеритель 100 м; труд 1,45 чел.-ч, ресурс 1-100-35; разметка и наклеивание с нарезкой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</si>
</sst>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5" x14ac:knownFonts="1">
    <font>
      <color theme="1"/>
      <family val="2"/>
      <scheme val="minor"/>
      <sz val="11"/>
      <name val="Calibri"/>
    </font>
    <font>
      <b/>
      <color rgb="49362C"/>
      <sz val="14"/>
      <name val="Arial"/>
    </font>
    <font>
      <i/>
      <sz val="10"/>
      <name val="Arial"/>
    </font>
    <font>
      <b/>
      <color rgb="FFFFFF"/>
      <sz val="10"/>
      <name val="Arial"/>
    </font>
    <font>
      <color rgb="49362C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49362C"/>
      </patternFill>
    </fill>
    <fill>
      <patternFill patternType="solid">
        <fgColor rgb="FFF2CC"/>
      </patternFill>
    </fill>
    <fill>
      <patternFill patternType="solid">
        <fgColor rgb="EDF3EE"/>
      </patternFill>
    </fill>
  </fills>
  <borders count="2">
    <border>
      <left/>
      <right/>
      <top/>
      <bottom/>
      <diagonal/>
    </border>
    <border>
      <left/>
      <right/>
      <top/>
      <bottom style="hair">
        <color rgb="DCD5C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4" fontId="4" fillId="3" borderId="1" xfId="0" applyNumberFormat="1" applyFont="1" applyFill="1" applyBorder="1" applyAlignment="1">
      <alignment horizontal="right" vertical="center" wrapText="1"/>
    </xf>
    <xf numFmtId="9" fontId="4" fillId="3" borderId="1" xfId="0" applyNumberFormat="1" applyFont="1" applyFill="1" applyBorder="1" applyAlignment="1">
      <alignment horizontal="right" vertical="center" wrapText="1"/>
    </xf>
    <xf numFmtId="2" fontId="4" fillId="4" borderId="1" xfId="0" applyNumberFormat="1" applyFont="1" applyFill="1" applyBorder="1" applyAlignment="1">
      <alignment horizontal="right" vertical="center" wrapText="1"/>
    </xf>
    <xf numFmtId="4" fontId="4" fillId="4" borderId="1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90906adf-e7bf-4d79-9c85-a9a41e80e0b5" TargetMode="External"/><Relationship Id="rId2" Type="http://schemas.openxmlformats.org/officeDocument/2006/relationships/hyperlink" Target="https://fgiscs.minstroyrf.ru/api/FrsnDocument/DocDataByGuid/bcd7d980-6bde-44bb-8c36-da74aea10935" TargetMode="External"/><Relationship Id="rId3" Type="http://schemas.openxmlformats.org/officeDocument/2006/relationships/hyperlink" Target="https://fgiscs.minstroyrf.ru/api/FrsnDocument/DocDataByGuid/0eb4a1bc-7ed1-40e2-8bad-9f7d5b25fd5d" TargetMode="External"/><Relationship Id="rId4" Type="http://schemas.openxmlformats.org/officeDocument/2006/relationships/hyperlink" Target="https://fgiscs.minstroyrf.ru/api/FrsnDocument/DocDataByGuid/b458f542-b84b-42d1-a821-0be2a63c7622" TargetMode="External"/><Relationship Id="rId5" Type="http://schemas.openxmlformats.org/officeDocument/2006/relationships/hyperlink" Target="https://fgiscs.minstroyrf.ru/api/FrsnDocument/DocDataByGuid/159ff5d5-e8bf-46e7-ac5a-c7232cd8e126" TargetMode="External"/><Relationship Id="rId6" Type="http://schemas.openxmlformats.org/officeDocument/2006/relationships/hyperlink" Target="https://fgiscs.minstroyrf.ru/api/FrsnDocument/DocDataByGuid/44f562bc-1b1f-4f25-9dbc-96814fe71da9" TargetMode="External"/><Relationship Id="rId7" Type="http://schemas.openxmlformats.org/officeDocument/2006/relationships/hyperlink" Target="https://fgiscs.minstroyrf.ru/api/FrsnDocument/DocDataByGuid/46c3d291-86bc-46bf-9d12-3d81c5deb20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workbookViewId="0" showGridLines="0"/>
  </sheetViews>
  <sheetFormatPr defaultRowHeight="15" outlineLevelRow="0" outlineLevelCol="0" x14ac:dyDescent="55"/>
  <cols>
    <col min="1" max="1" width="29" customWidth="1"/>
    <col min="2" max="2" width="22" customWidth="1"/>
    <col min="3" max="3" width="47" customWidth="1"/>
    <col min="4" max="4" width="60" customWidth="1"/>
    <col min="5" max="5" width="23" customWidth="1"/>
  </cols>
  <sheetData>
    <row r="1" ht="32" customHeight="1" spans="1:5" x14ac:dyDescent="0.25">
      <c r="A1" s="1" t="s">
        <v>0</v>
      </c>
      <c r="B1" s="1"/>
      <c r="C1" s="1"/>
      <c r="D1" s="1"/>
      <c r="E1" s="1"/>
    </row>
    <row r="2" ht="38" customHeight="1" spans="1:5" x14ac:dyDescent="0.25">
      <c r="A2" s="2" t="s">
        <v>1</v>
      </c>
      <c r="B2" s="2"/>
      <c r="C2" s="2"/>
      <c r="D2" s="2"/>
      <c r="E2" s="2"/>
    </row>
    <row r="4" ht="44" customHeight="1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ht="60" customHeight="1" spans="1:5" x14ac:dyDescent="0.25">
      <c r="A5" s="4" t="s">
        <v>7</v>
      </c>
      <c r="B5" s="4" t="s">
        <v>8</v>
      </c>
      <c r="C5" s="4" t="s">
        <v>9</v>
      </c>
      <c r="D5" s="4" t="s">
        <v>10</v>
      </c>
      <c r="E5" s="5" t="s">
        <v>11</v>
      </c>
    </row>
    <row r="6" ht="60" customHeight="1" spans="1:5" x14ac:dyDescent="0.25">
      <c r="A6" s="4" t="s">
        <v>12</v>
      </c>
      <c r="B6" s="4" t="s">
        <v>13</v>
      </c>
      <c r="C6" s="4" t="s">
        <v>14</v>
      </c>
      <c r="D6" s="4" t="s">
        <v>15</v>
      </c>
      <c r="E6" s="5" t="s">
        <v>11</v>
      </c>
    </row>
    <row r="7" ht="60" customHeight="1" spans="1:5" x14ac:dyDescent="0.25">
      <c r="A7" s="4" t="s">
        <v>16</v>
      </c>
      <c r="B7" s="4" t="s">
        <v>17</v>
      </c>
      <c r="C7" s="4" t="s">
        <v>18</v>
      </c>
      <c r="D7" s="4" t="s">
        <v>19</v>
      </c>
      <c r="E7" s="5" t="s">
        <v>11</v>
      </c>
    </row>
    <row r="8" ht="60" customHeight="1" spans="1:5" x14ac:dyDescent="0.25">
      <c r="A8" s="4" t="s">
        <v>20</v>
      </c>
      <c r="B8" s="4" t="s">
        <v>21</v>
      </c>
      <c r="C8" s="4" t="s">
        <v>22</v>
      </c>
      <c r="D8" s="4" t="s">
        <v>23</v>
      </c>
      <c r="E8" s="5" t="s">
        <v>11</v>
      </c>
    </row>
    <row r="9" ht="60" customHeight="1" spans="1:5" x14ac:dyDescent="0.25">
      <c r="A9" s="4" t="s">
        <v>24</v>
      </c>
      <c r="B9" s="4" t="s">
        <v>25</v>
      </c>
      <c r="C9" s="4" t="s">
        <v>26</v>
      </c>
      <c r="D9" s="4" t="s">
        <v>27</v>
      </c>
      <c r="E9" s="5" t="s">
        <v>11</v>
      </c>
    </row>
    <row r="10" ht="60" customHeight="1" spans="1:5" x14ac:dyDescent="0.25">
      <c r="A10" s="4" t="s">
        <v>28</v>
      </c>
      <c r="B10" s="4" t="s">
        <v>29</v>
      </c>
      <c r="C10" s="4" t="s">
        <v>30</v>
      </c>
      <c r="D10" s="4" t="s">
        <v>31</v>
      </c>
      <c r="E10" s="5" t="s">
        <v>11</v>
      </c>
    </row>
    <row r="11" ht="60" customHeight="1" spans="1:5" x14ac:dyDescent="0.25">
      <c r="A11" s="4" t="s">
        <v>32</v>
      </c>
      <c r="B11" s="4" t="s">
        <v>33</v>
      </c>
      <c r="C11" s="4" t="s">
        <v>34</v>
      </c>
      <c r="D11" s="4" t="s">
        <v>35</v>
      </c>
      <c r="E11" s="5" t="s">
        <v>11</v>
      </c>
    </row>
    <row r="12" ht="60" customHeight="1" spans="1:5" x14ac:dyDescent="0.25">
      <c r="A12" s="4" t="s">
        <v>36</v>
      </c>
      <c r="B12" s="4" t="s">
        <v>37</v>
      </c>
      <c r="C12" s="4" t="s">
        <v>38</v>
      </c>
      <c r="D12" s="4" t="s">
        <v>39</v>
      </c>
      <c r="E12" s="5" t="s">
        <v>11</v>
      </c>
    </row>
    <row r="13" ht="60" customHeight="1" spans="1:5" x14ac:dyDescent="0.25">
      <c r="A13" s="4" t="s">
        <v>40</v>
      </c>
      <c r="B13" s="4" t="s">
        <v>41</v>
      </c>
      <c r="C13" s="4" t="s">
        <v>42</v>
      </c>
      <c r="D13" s="4" t="s">
        <v>43</v>
      </c>
      <c r="E13" s="5" t="s">
        <v>11</v>
      </c>
    </row>
    <row r="14" ht="60" customHeight="1" spans="1:5" x14ac:dyDescent="0.25">
      <c r="A14" s="4" t="s">
        <v>44</v>
      </c>
      <c r="B14" s="4" t="s">
        <v>45</v>
      </c>
      <c r="C14" s="4" t="s">
        <v>46</v>
      </c>
      <c r="D14" s="4" t="s">
        <v>47</v>
      </c>
      <c r="E14" s="5" t="s">
        <v>11</v>
      </c>
    </row>
  </sheetData>
  <mergeCells count="2">
    <mergeCell ref="A1:E1"/>
    <mergeCell ref="A2:E2"/>
  </mergeCells>
  <dataValidations count="2">
    <dataValidation type="list" sqref="E10:E14">
      <formula1>"Не проверено,Да,Нет,Нужно основание"</formula1>
    </dataValidation>
    <dataValidation type="list" sqref="E5:E14">
      <formula1>"Не проверено,Да,Нет,Нужно основание"</formula1>
    </dataValidation>
  </dataValidations>
  <pageMargins left="0.25" right="0.25" top="0.4" bottom="0.4" header="0.15" footer="0.15"/>
  <pageSetup paperSize="9" orientation="landscape" fitToWidth="1" fitToHeight="0"/>
  <headerFooter>
    <oddFooter>Сметрикс, учебная книга проверки 421/пр  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63" customWidth="1"/>
    <col min="3" max="3" width="20" customWidth="1"/>
    <col min="4" max="4" width="70" customWidth="1"/>
  </cols>
  <sheetData>
    <row r="1" ht="32" customHeight="1" spans="1:4" x14ac:dyDescent="0.25">
      <c r="A1" s="1" t="s">
        <v>48</v>
      </c>
      <c r="B1" s="1"/>
      <c r="C1" s="1"/>
      <c r="D1" s="1"/>
    </row>
    <row r="2" ht="38" customHeight="1" spans="1:4" x14ac:dyDescent="0.25">
      <c r="A2" s="2" t="s">
        <v>49</v>
      </c>
      <c r="B2" s="2"/>
      <c r="C2" s="2"/>
      <c r="D2" s="2"/>
    </row>
    <row r="4" ht="44" customHeight="1" spans="1:4" x14ac:dyDescent="0.25">
      <c r="A4" s="3" t="s">
        <v>50</v>
      </c>
      <c r="B4" s="3" t="s">
        <v>51</v>
      </c>
      <c r="C4" s="3" t="s">
        <v>52</v>
      </c>
      <c r="D4" s="3" t="s">
        <v>53</v>
      </c>
    </row>
    <row r="5" ht="60" customHeight="1" spans="1:4" x14ac:dyDescent="0.25">
      <c r="A5" s="4" t="s">
        <v>54</v>
      </c>
      <c r="B5" s="5" t="s">
        <v>55</v>
      </c>
      <c r="C5" s="4"/>
      <c r="D5" s="4" t="s">
        <v>56</v>
      </c>
    </row>
    <row r="6" ht="60" customHeight="1" spans="1:4" x14ac:dyDescent="0.25">
      <c r="A6" s="4" t="s">
        <v>57</v>
      </c>
      <c r="B6" s="5" t="s">
        <v>58</v>
      </c>
      <c r="C6" s="4"/>
      <c r="D6" s="4" t="s">
        <v>59</v>
      </c>
    </row>
    <row r="7" ht="60" customHeight="1" spans="1:4" x14ac:dyDescent="0.25">
      <c r="A7" s="4" t="s">
        <v>60</v>
      </c>
      <c r="B7" s="6">
        <v>40</v>
      </c>
      <c r="C7" s="4" t="s">
        <v>61</v>
      </c>
      <c r="D7" s="4" t="s">
        <v>62</v>
      </c>
    </row>
    <row r="8" ht="60" customHeight="1" spans="1:4" x14ac:dyDescent="0.25">
      <c r="A8" s="4" t="s">
        <v>63</v>
      </c>
      <c r="B8" s="6">
        <v>100</v>
      </c>
      <c r="C8" s="4" t="s">
        <v>61</v>
      </c>
      <c r="D8" s="4" t="s">
        <v>64</v>
      </c>
    </row>
    <row r="9" ht="60" customHeight="1" spans="1:4" x14ac:dyDescent="0.25">
      <c r="A9" s="4" t="s">
        <v>65</v>
      </c>
      <c r="B9" s="5" t="s">
        <v>66</v>
      </c>
      <c r="C9" s="4"/>
      <c r="D9" s="4" t="s">
        <v>59</v>
      </c>
    </row>
    <row r="10" ht="60" customHeight="1" spans="1:4" x14ac:dyDescent="0.25">
      <c r="A10" s="4" t="s">
        <v>67</v>
      </c>
      <c r="B10" s="6">
        <v>1.45</v>
      </c>
      <c r="C10" s="4" t="s">
        <v>68</v>
      </c>
      <c r="D10" s="4" t="s">
        <v>69</v>
      </c>
    </row>
    <row r="11" ht="60" customHeight="1" spans="1:4" x14ac:dyDescent="0.25">
      <c r="A11" s="4" t="s">
        <v>70</v>
      </c>
      <c r="B11" s="7">
        <v>500</v>
      </c>
      <c r="C11" s="4" t="s">
        <v>71</v>
      </c>
      <c r="D11" s="4" t="s">
        <v>72</v>
      </c>
    </row>
    <row r="12" ht="60" customHeight="1" spans="1:4" x14ac:dyDescent="0.25">
      <c r="A12" s="4" t="s">
        <v>73</v>
      </c>
      <c r="B12" s="6">
        <v>40</v>
      </c>
      <c r="C12" s="4" t="s">
        <v>61</v>
      </c>
      <c r="D12" s="4" t="s">
        <v>74</v>
      </c>
    </row>
    <row r="13" ht="60" customHeight="1" spans="1:4" x14ac:dyDescent="0.25">
      <c r="A13" s="4" t="s">
        <v>75</v>
      </c>
      <c r="B13" s="7">
        <v>300</v>
      </c>
      <c r="C13" s="4" t="s">
        <v>76</v>
      </c>
      <c r="D13" s="4" t="s">
        <v>77</v>
      </c>
    </row>
    <row r="14" ht="60" customHeight="1" spans="1:4" x14ac:dyDescent="0.25">
      <c r="A14" s="4" t="s">
        <v>78</v>
      </c>
      <c r="B14" s="8">
        <v>1.12</v>
      </c>
      <c r="C14" s="4" t="s">
        <v>79</v>
      </c>
      <c r="D14" s="4" t="s">
        <v>80</v>
      </c>
    </row>
    <row r="15" ht="60" customHeight="1" spans="1:4" x14ac:dyDescent="0.25">
      <c r="A15" s="4" t="s">
        <v>81</v>
      </c>
      <c r="B15" s="8">
        <v>0.65</v>
      </c>
      <c r="C15" s="4" t="s">
        <v>79</v>
      </c>
      <c r="D15" s="4" t="s">
        <v>82</v>
      </c>
    </row>
    <row r="16" ht="60" customHeight="1" spans="1:4" x14ac:dyDescent="0.25">
      <c r="A16" s="4" t="s">
        <v>83</v>
      </c>
      <c r="B16" s="6">
        <v>1</v>
      </c>
      <c r="C16" s="4"/>
      <c r="D16" s="4" t="s">
        <v>84</v>
      </c>
    </row>
    <row r="17" ht="60" customHeight="1" spans="1:4" x14ac:dyDescent="0.25">
      <c r="A17" s="4" t="s">
        <v>85</v>
      </c>
      <c r="B17" s="6">
        <v>1</v>
      </c>
      <c r="C17" s="4"/>
      <c r="D17" s="4" t="s">
        <v>84</v>
      </c>
    </row>
    <row r="18" ht="60" customHeight="1" spans="1:4" x14ac:dyDescent="0.25">
      <c r="A18" s="4" t="s">
        <v>86</v>
      </c>
      <c r="B18" s="5"/>
      <c r="C18" s="4"/>
      <c r="D18" s="4" t="s">
        <v>87</v>
      </c>
    </row>
    <row r="19" ht="60" customHeight="1" spans="1:4" x14ac:dyDescent="0.25">
      <c r="A19" s="4" t="s">
        <v>88</v>
      </c>
      <c r="B19" s="5"/>
      <c r="C19" s="4"/>
      <c r="D19" s="4" t="s">
        <v>87</v>
      </c>
    </row>
    <row r="20" ht="60" customHeight="1" spans="1:4" x14ac:dyDescent="0.25">
      <c r="A20" s="4" t="s">
        <v>89</v>
      </c>
      <c r="B20" s="5" t="s">
        <v>90</v>
      </c>
      <c r="C20" s="4"/>
      <c r="D20" s="4" t="s">
        <v>91</v>
      </c>
    </row>
    <row r="21" ht="60" customHeight="1" spans="1:4" x14ac:dyDescent="0.25">
      <c r="A21" s="4" t="s">
        <v>92</v>
      </c>
      <c r="B21" s="5" t="s">
        <v>93</v>
      </c>
      <c r="C21" s="4"/>
      <c r="D21" s="4" t="s">
        <v>91</v>
      </c>
    </row>
    <row r="22" ht="60" customHeight="1" spans="1:4" x14ac:dyDescent="0.25">
      <c r="A22" s="4" t="s">
        <v>94</v>
      </c>
      <c r="B22" s="5" t="s">
        <v>95</v>
      </c>
      <c r="C22" s="4"/>
      <c r="D22" s="4" t="s">
        <v>96</v>
      </c>
    </row>
    <row r="23" ht="60" customHeight="1" spans="1:4" x14ac:dyDescent="0.25">
      <c r="A23" s="4" t="s">
        <v>97</v>
      </c>
      <c r="B23" s="7">
        <v>0</v>
      </c>
      <c r="C23" s="4" t="s">
        <v>98</v>
      </c>
      <c r="D23" s="4" t="s">
        <v>99</v>
      </c>
    </row>
    <row r="24" ht="60" customHeight="1" spans="1:4" x14ac:dyDescent="0.25">
      <c r="A24" s="4" t="s">
        <v>100</v>
      </c>
      <c r="B24" s="7">
        <v>0</v>
      </c>
      <c r="C24" s="4" t="s">
        <v>98</v>
      </c>
      <c r="D24" s="4" t="s">
        <v>99</v>
      </c>
    </row>
  </sheetData>
  <mergeCells count="2">
    <mergeCell ref="A1:D1"/>
    <mergeCell ref="A2:D2"/>
  </mergeCells>
  <pageMargins left="0.25" right="0.25" top="0.4" bottom="0.4" header="0.15" footer="0.15"/>
  <pageSetup paperSize="9" orientation="landscape" fitToWidth="1" fitToHeight="0"/>
  <headerFooter>
    <oddFooter>Сметрикс, учебная книга проверки 421/пр   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44" customWidth="1"/>
    <col min="3" max="3" width="17" customWidth="1"/>
    <col min="4" max="4" width="19" customWidth="1"/>
    <col min="5" max="5" width="17" customWidth="1"/>
    <col min="6" max="6" width="18" customWidth="1"/>
    <col min="7" max="7" width="20" customWidth="1"/>
    <col min="8" max="8" width="17" customWidth="1"/>
    <col min="9" max="9" width="22" customWidth="1"/>
    <col min="10" max="10" width="53" customWidth="1"/>
  </cols>
  <sheetData>
    <row r="1" ht="32" customHeight="1" spans="1:10" x14ac:dyDescent="0.25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</row>
    <row r="2" ht="38" customHeight="1" spans="1:10" x14ac:dyDescent="0.25">
      <c r="A2" s="2" t="s">
        <v>102</v>
      </c>
      <c r="B2" s="2"/>
      <c r="C2" s="2"/>
      <c r="D2" s="2"/>
      <c r="E2" s="2"/>
      <c r="F2" s="2"/>
      <c r="G2" s="2"/>
      <c r="H2" s="2"/>
      <c r="I2" s="2"/>
      <c r="J2" s="2"/>
    </row>
    <row r="4" ht="44" customHeight="1" spans="1:10" x14ac:dyDescent="0.25">
      <c r="A4" s="3" t="s">
        <v>103</v>
      </c>
      <c r="B4" s="3" t="s">
        <v>104</v>
      </c>
      <c r="C4" s="3" t="s">
        <v>52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  <c r="I4" s="3" t="s">
        <v>110</v>
      </c>
      <c r="J4" s="3" t="s">
        <v>111</v>
      </c>
    </row>
    <row r="5" ht="60" customHeight="1" spans="1:10" x14ac:dyDescent="0.25">
      <c r="A5" s="4" t="s">
        <v>112</v>
      </c>
      <c r="B5" s="4" t="s">
        <v>113</v>
      </c>
      <c r="C5" s="4" t="s">
        <v>68</v>
      </c>
      <c r="D5" s="9">
        <f>'Исходные'!B10</f>
        <v>1.45</v>
      </c>
      <c r="E5" s="9">
        <f>'Исходные'!B16</f>
        <v>1</v>
      </c>
      <c r="F5" s="9">
        <f>D5*E5*'Исходные'!B7/'Исходные'!B8</f>
        <v>0.58</v>
      </c>
      <c r="G5" s="10">
        <f>'Исходные'!B11</f>
        <v>500</v>
      </c>
      <c r="H5" s="9">
        <f>'Исходные'!B17</f>
        <v>1</v>
      </c>
      <c r="I5" s="10">
        <f>ROUND(F5*G5*H5,2)</f>
        <v>290</v>
      </c>
      <c r="J5" s="4" t="s">
        <v>114</v>
      </c>
    </row>
    <row r="6" ht="60" customHeight="1" spans="1:10" x14ac:dyDescent="0.25">
      <c r="A6" s="4" t="s">
        <v>115</v>
      </c>
      <c r="B6" s="4" t="s">
        <v>116</v>
      </c>
      <c r="C6" s="4" t="s">
        <v>61</v>
      </c>
      <c r="D6" s="9">
        <f>'Исходные'!B12/('Исходные'!B7/'Исходные'!B8)</f>
        <v>100</v>
      </c>
      <c r="E6" s="9">
        <f>'Исходные'!B16</f>
        <v>1</v>
      </c>
      <c r="F6" s="9">
        <f>'Исходные'!B12*E6</f>
        <v>40</v>
      </c>
      <c r="G6" s="10">
        <f>'Исходные'!B13</f>
        <v>300</v>
      </c>
      <c r="H6" s="9">
        <f>'Исходные'!B17</f>
        <v>1</v>
      </c>
      <c r="I6" s="10">
        <f>ROUND(F6*G6*H6,2)</f>
        <v>12000</v>
      </c>
      <c r="J6" s="4" t="s">
        <v>117</v>
      </c>
    </row>
    <row r="8" ht="60" customHeight="1" spans="8:9" x14ac:dyDescent="0.25">
      <c r="H8" s="4" t="s">
        <v>118</v>
      </c>
      <c r="I8" s="10">
        <f>SUM(I5:I6)</f>
        <v>12290</v>
      </c>
    </row>
  </sheetData>
  <mergeCells count="2">
    <mergeCell ref="A1:J1"/>
    <mergeCell ref="A2:J2"/>
  </mergeCells>
  <pageMargins left="0.25" right="0.25" top="0.4" bottom="0.4" header="0.15" footer="0.15"/>
  <pageSetup paperSize="9" orientation="landscape" fitToWidth="1" fitToHeight="0"/>
  <headerFooter>
    <oddFooter>Сметрикс, учебная книга проверки 421/пр   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 showGridLines="0"/>
  </sheetViews>
  <sheetFormatPr defaultRowHeight="15" outlineLevelRow="0" outlineLevelCol="0" x14ac:dyDescent="55"/>
  <cols>
    <col min="2" max="2" width="28" customWidth="1"/>
    <col min="3" max="3" width="52" customWidth="1"/>
    <col min="4" max="4" width="16" customWidth="1"/>
    <col min="5" max="6" width="18" customWidth="1"/>
    <col min="7" max="7" width="20" customWidth="1"/>
    <col min="8" max="8" width="23" customWidth="1"/>
    <col min="9" max="9" width="18" customWidth="1"/>
    <col min="10" max="10" width="25" customWidth="1"/>
  </cols>
  <sheetData>
    <row r="1" ht="32" customHeight="1" spans="1:10" x14ac:dyDescent="0.25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</row>
    <row r="2" ht="38" customHeight="1" spans="1:10" x14ac:dyDescent="0.25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</row>
    <row r="4" spans="2:10" x14ac:dyDescent="0.25">
      <c r="B4" s="11" t="s">
        <v>54</v>
      </c>
      <c r="C4" s="11" t="s">
        <v>55</v>
      </c>
      <c r="D4" s="11"/>
      <c r="E4" s="11"/>
      <c r="F4" s="11"/>
      <c r="G4" s="11"/>
      <c r="H4" s="11"/>
      <c r="I4" s="11"/>
      <c r="J4" s="11"/>
    </row>
    <row r="5" ht="44" customHeight="1" spans="2:10" x14ac:dyDescent="0.25">
      <c r="B5" s="4" t="s">
        <v>121</v>
      </c>
      <c r="C5" s="4" t="s">
        <v>122</v>
      </c>
      <c r="D5" s="4"/>
      <c r="E5" s="4"/>
      <c r="F5" s="4"/>
      <c r="G5" s="4"/>
      <c r="H5" s="4"/>
      <c r="I5" s="4"/>
      <c r="J5" s="4"/>
    </row>
    <row r="6" ht="44" customHeight="1" spans="2:10" x14ac:dyDescent="0.25">
      <c r="B6" s="4" t="s">
        <v>53</v>
      </c>
      <c r="C6" s="4" t="s">
        <v>123</v>
      </c>
      <c r="D6" s="4"/>
      <c r="E6" s="4"/>
      <c r="F6" s="4"/>
      <c r="G6" s="4"/>
      <c r="H6" s="4"/>
      <c r="I6" s="4"/>
      <c r="J6" s="4"/>
    </row>
    <row r="7" ht="44" customHeight="1" spans="2:10" x14ac:dyDescent="0.25">
      <c r="B7" s="4" t="s">
        <v>124</v>
      </c>
      <c r="C7" s="4"/>
      <c r="D7" s="4"/>
      <c r="E7" s="4"/>
      <c r="F7" s="4"/>
      <c r="G7" s="4"/>
      <c r="H7" s="4"/>
      <c r="I7" s="4"/>
      <c r="J7" s="4"/>
    </row>
    <row r="8" ht="44" customHeight="1" spans="2:10" x14ac:dyDescent="0.25">
      <c r="B8" s="4" t="s">
        <v>88</v>
      </c>
      <c r="C8" s="4"/>
      <c r="D8" s="4"/>
      <c r="E8" s="4"/>
      <c r="F8" s="4"/>
      <c r="G8" s="4"/>
      <c r="H8" s="4"/>
      <c r="I8" s="4"/>
      <c r="J8" s="4"/>
    </row>
    <row r="9" ht="44" customHeight="1" spans="2:7" x14ac:dyDescent="0.25">
      <c r="B9" s="4" t="s">
        <v>110</v>
      </c>
      <c r="C9" s="10">
        <f>J27</f>
        <v>12803.3</v>
      </c>
      <c r="F9" s="4" t="s">
        <v>125</v>
      </c>
      <c r="G9" s="9">
        <f>'Ресурсы'!F5</f>
        <v>0.58</v>
      </c>
    </row>
    <row r="12" ht="44" customHeight="1" spans="5:10" x14ac:dyDescent="0.25">
      <c r="E12" s="4" t="s">
        <v>126</v>
      </c>
      <c r="F12" s="4"/>
      <c r="G12" s="4"/>
      <c r="H12" s="4" t="s">
        <v>127</v>
      </c>
      <c r="I12" s="4"/>
      <c r="J12" s="4"/>
    </row>
    <row r="13" ht="44" customHeight="1" spans="1:10" x14ac:dyDescent="0.25">
      <c r="A13" s="12" t="s">
        <v>128</v>
      </c>
      <c r="B13" s="12" t="s">
        <v>129</v>
      </c>
      <c r="C13" s="12" t="s">
        <v>130</v>
      </c>
      <c r="D13" s="12" t="s">
        <v>52</v>
      </c>
      <c r="E13" s="12" t="s">
        <v>131</v>
      </c>
      <c r="F13" s="12" t="s">
        <v>28</v>
      </c>
      <c r="G13" s="12" t="s">
        <v>107</v>
      </c>
      <c r="H13" s="12" t="s">
        <v>131</v>
      </c>
      <c r="I13" s="12" t="s">
        <v>28</v>
      </c>
      <c r="J13" s="12" t="s">
        <v>107</v>
      </c>
    </row>
    <row r="14" ht="44" customHeight="1" spans="1:10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</row>
    <row r="15" ht="44" customHeight="1" spans="1:7" x14ac:dyDescent="0.25">
      <c r="A15" s="13">
        <v>1</v>
      </c>
      <c r="B15" s="4" t="s">
        <v>66</v>
      </c>
      <c r="C15" s="4" t="s">
        <v>58</v>
      </c>
      <c r="D15" s="4" t="s">
        <v>132</v>
      </c>
      <c r="E15" s="9">
        <f>'Исходные'!B7/'Исходные'!B8</f>
        <v>0.4</v>
      </c>
      <c r="F15" s="9">
        <f>'Исходные'!B16</f>
        <v>1</v>
      </c>
      <c r="G15" s="9">
        <f>E15*F15</f>
        <v>0.4</v>
      </c>
    </row>
    <row r="16" ht="44" customHeight="1" spans="3:10" x14ac:dyDescent="0.25">
      <c r="C16" s="4" t="s">
        <v>133</v>
      </c>
      <c r="J16" s="10">
        <f>'Ресурсы'!I5</f>
        <v>290</v>
      </c>
    </row>
    <row r="17" ht="44" customHeight="1" spans="1:10" x14ac:dyDescent="0.25">
      <c r="B17" s="4" t="s">
        <v>112</v>
      </c>
      <c r="C17" s="4" t="s">
        <v>113</v>
      </c>
      <c r="D17" s="4" t="s">
        <v>68</v>
      </c>
      <c r="E17" s="9">
        <f>'Ресурсы'!D5</f>
        <v>1.45</v>
      </c>
      <c r="F17" s="9">
        <f>'Ресурсы'!E5</f>
        <v>1</v>
      </c>
      <c r="G17" s="9">
        <f>'Ресурсы'!F5</f>
        <v>0.58</v>
      </c>
      <c r="H17" s="10">
        <f>'Ресурсы'!G5</f>
        <v>500</v>
      </c>
      <c r="I17" s="9">
        <f>'Ресурсы'!H5</f>
        <v>1</v>
      </c>
      <c r="J17" s="10">
        <f>'Ресурсы'!I5</f>
        <v>290</v>
      </c>
    </row>
    <row r="18" ht="44" customHeight="1" spans="3:10" x14ac:dyDescent="0.25">
      <c r="C18" s="4" t="s">
        <v>134</v>
      </c>
      <c r="J18" s="10">
        <f>'Исходные'!B23</f>
        <v>0</v>
      </c>
    </row>
    <row r="19" ht="44" customHeight="1" spans="3:10" x14ac:dyDescent="0.25">
      <c r="C19" s="4" t="s">
        <v>135</v>
      </c>
      <c r="J19" s="10">
        <f>'Исходные'!B24</f>
        <v>0</v>
      </c>
    </row>
    <row r="20" ht="44" customHeight="1" spans="3:10" x14ac:dyDescent="0.25">
      <c r="C20" s="4" t="s">
        <v>136</v>
      </c>
      <c r="J20" s="10">
        <f>'Ресурсы'!I6</f>
        <v>12000</v>
      </c>
    </row>
    <row r="21" ht="44" customHeight="1" spans="1:10" x14ac:dyDescent="0.25">
      <c r="A21" s="4" t="s">
        <v>137</v>
      </c>
      <c r="B21" s="4" t="s">
        <v>115</v>
      </c>
      <c r="C21" s="4" t="s">
        <v>116</v>
      </c>
      <c r="D21" s="4" t="s">
        <v>61</v>
      </c>
      <c r="E21" s="9">
        <f>'Ресурсы'!D6</f>
        <v>100</v>
      </c>
      <c r="F21" s="9">
        <f>'Ресурсы'!E6</f>
        <v>1</v>
      </c>
      <c r="G21" s="9">
        <f>'Ресурсы'!F6</f>
        <v>40</v>
      </c>
      <c r="H21" s="10">
        <f>'Ресурсы'!G6</f>
        <v>300</v>
      </c>
      <c r="I21" s="9">
        <f>'Ресурсы'!H6</f>
        <v>1</v>
      </c>
      <c r="J21" s="10">
        <f>'Ресурсы'!I6</f>
        <v>12000</v>
      </c>
    </row>
    <row r="22" ht="44" customHeight="1" spans="3:10" x14ac:dyDescent="0.25">
      <c r="C22" s="4" t="s">
        <v>138</v>
      </c>
      <c r="J22" s="10">
        <f>SUM(J16,J18,J20)</f>
        <v>12290</v>
      </c>
    </row>
    <row r="23" ht="44" customHeight="1" spans="3:10" x14ac:dyDescent="0.25">
      <c r="C23" s="4" t="s">
        <v>139</v>
      </c>
      <c r="J23" s="10">
        <f>SUM(J16,J19)</f>
        <v>290</v>
      </c>
    </row>
    <row r="24" ht="44" customHeight="1" spans="1:10" x14ac:dyDescent="0.25">
      <c r="B24" s="4" t="s">
        <v>140</v>
      </c>
      <c r="C24" s="4" t="s">
        <v>141</v>
      </c>
      <c r="D24" s="4" t="s">
        <v>79</v>
      </c>
      <c r="E24" s="9">
        <f>'Исходные'!B14*100</f>
        <v>112.00000000000001</v>
      </c>
      <c r="J24" s="10">
        <f>ROUND(J23*E24/100,2)</f>
        <v>324.8</v>
      </c>
    </row>
    <row r="25" ht="44" customHeight="1" spans="1:10" x14ac:dyDescent="0.25">
      <c r="B25" s="4" t="s">
        <v>142</v>
      </c>
      <c r="C25" s="4" t="s">
        <v>143</v>
      </c>
      <c r="D25" s="4" t="s">
        <v>79</v>
      </c>
      <c r="E25" s="9">
        <f>'Исходные'!B15*100</f>
        <v>65</v>
      </c>
      <c r="J25" s="10">
        <f>ROUND(J23*E25/100,2)</f>
        <v>188.5</v>
      </c>
    </row>
    <row r="26" ht="44" customHeight="1" spans="3:10" x14ac:dyDescent="0.25">
      <c r="C26" s="4" t="s">
        <v>144</v>
      </c>
      <c r="J26" s="10">
        <f>ROUND(SUM(J22,J24:J25),2)</f>
        <v>12803.3</v>
      </c>
    </row>
    <row r="27" ht="44" customHeight="1" spans="3:10" x14ac:dyDescent="0.25">
      <c r="C27" s="4" t="s">
        <v>145</v>
      </c>
      <c r="J27" s="10">
        <f>J26</f>
        <v>12803.3</v>
      </c>
    </row>
    <row r="29" ht="44" customHeight="1" spans="1:10" x14ac:dyDescent="0.25">
      <c r="A29" s="14" t="s">
        <v>146</v>
      </c>
      <c r="B29" s="14"/>
      <c r="C29" s="14"/>
      <c r="D29" s="14"/>
      <c r="E29" s="14"/>
      <c r="F29" s="14"/>
      <c r="G29" s="14"/>
      <c r="H29" s="14"/>
      <c r="I29" s="14"/>
      <c r="J29" s="14"/>
    </row>
    <row r="31" ht="44" customHeight="1" spans="1:10" x14ac:dyDescent="0.25">
      <c r="A31" s="14" t="s">
        <v>147</v>
      </c>
      <c r="B31" s="14"/>
      <c r="C31" s="14"/>
      <c r="D31" s="14"/>
      <c r="E31" s="14"/>
      <c r="F31" s="14"/>
      <c r="G31" s="14"/>
      <c r="H31" s="14"/>
      <c r="I31" s="14"/>
      <c r="J31" s="14"/>
    </row>
    <row r="32" ht="44" customHeight="1" spans="1:10" x14ac:dyDescent="0.25">
      <c r="A32" s="14" t="s">
        <v>148</v>
      </c>
      <c r="B32" s="14"/>
      <c r="C32" s="14"/>
      <c r="D32" s="14"/>
      <c r="E32" s="14"/>
      <c r="F32" s="14"/>
      <c r="G32" s="14"/>
      <c r="H32" s="14"/>
      <c r="I32" s="14"/>
      <c r="J32" s="14"/>
    </row>
  </sheetData>
  <mergeCells count="12">
    <mergeCell ref="A1:J1"/>
    <mergeCell ref="A2:J2"/>
    <mergeCell ref="C4:J4"/>
    <mergeCell ref="C5:J5"/>
    <mergeCell ref="C6:J6"/>
    <mergeCell ref="C7:J7"/>
    <mergeCell ref="C8:J8"/>
    <mergeCell ref="E12:G12"/>
    <mergeCell ref="H12:J12"/>
    <mergeCell ref="A29:J29"/>
    <mergeCell ref="A31:J31"/>
    <mergeCell ref="A32:J32"/>
  </mergeCells>
  <pageMargins left="0.25" right="0.25" top="0.4" bottom="0.4" header="0.15" footer="0.15"/>
  <pageSetup paperSize="9" orientation="landscape" fitToWidth="1" fitToHeight="0"/>
  <headerFooter>
    <oddFooter>Сметрикс, учебная книга проверки 421/пр   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"/>
  <sheetViews>
    <sheetView workbookViewId="0" showGridLines="0"/>
  </sheetViews>
  <sheetFormatPr defaultRowHeight="15" outlineLevelRow="0" outlineLevelCol="0" x14ac:dyDescent="55"/>
  <cols>
    <col min="1" max="1" width="64" customWidth="1"/>
    <col min="2" max="2" width="24" customWidth="1"/>
    <col min="3" max="3" width="72" customWidth="1"/>
    <col min="4" max="4" width="25" customWidth="1"/>
  </cols>
  <sheetData>
    <row r="1" ht="32" customHeight="1" spans="1:4" x14ac:dyDescent="0.25">
      <c r="A1" s="1" t="s">
        <v>149</v>
      </c>
      <c r="B1" s="1"/>
      <c r="C1" s="1"/>
      <c r="D1" s="1"/>
    </row>
    <row r="2" ht="38" customHeight="1" spans="1:4" x14ac:dyDescent="0.25">
      <c r="A2" s="2" t="s">
        <v>150</v>
      </c>
      <c r="B2" s="2"/>
      <c r="C2" s="2"/>
      <c r="D2" s="2"/>
    </row>
    <row r="4" ht="44" customHeight="1" spans="1:4" x14ac:dyDescent="0.25">
      <c r="A4" s="3" t="s">
        <v>151</v>
      </c>
      <c r="B4" s="3" t="s">
        <v>6</v>
      </c>
      <c r="C4" s="3" t="s">
        <v>152</v>
      </c>
      <c r="D4" s="3" t="s">
        <v>153</v>
      </c>
    </row>
    <row r="5" ht="60" customHeight="1" spans="1:4" x14ac:dyDescent="0.25">
      <c r="A5" s="4" t="s">
        <v>154</v>
      </c>
      <c r="B5" s="5" t="s">
        <v>11</v>
      </c>
      <c r="C5" s="4"/>
      <c r="D5" s="4"/>
    </row>
    <row r="6" ht="60" customHeight="1" spans="1:4" x14ac:dyDescent="0.25">
      <c r="A6" s="4" t="s">
        <v>155</v>
      </c>
      <c r="B6" s="5" t="s">
        <v>11</v>
      </c>
      <c r="C6" s="4"/>
      <c r="D6" s="4"/>
    </row>
    <row r="7" ht="60" customHeight="1" spans="1:4" x14ac:dyDescent="0.25">
      <c r="A7" s="4" t="s">
        <v>156</v>
      </c>
      <c r="B7" s="5" t="s">
        <v>11</v>
      </c>
      <c r="C7" s="4"/>
      <c r="D7" s="4"/>
    </row>
    <row r="8" ht="60" customHeight="1" spans="1:4" x14ac:dyDescent="0.25">
      <c r="A8" s="4" t="s">
        <v>157</v>
      </c>
      <c r="B8" s="5" t="s">
        <v>11</v>
      </c>
      <c r="C8" s="4"/>
      <c r="D8" s="4"/>
    </row>
    <row r="9" ht="60" customHeight="1" spans="1:4" x14ac:dyDescent="0.25">
      <c r="A9" s="4" t="s">
        <v>158</v>
      </c>
      <c r="B9" s="5" t="s">
        <v>11</v>
      </c>
      <c r="C9" s="4"/>
      <c r="D9" s="4"/>
    </row>
    <row r="10" ht="60" customHeight="1" spans="1:4" x14ac:dyDescent="0.25">
      <c r="A10" s="4" t="s">
        <v>159</v>
      </c>
      <c r="B10" s="5" t="s">
        <v>11</v>
      </c>
      <c r="C10" s="4"/>
      <c r="D10" s="4"/>
    </row>
    <row r="11" ht="60" customHeight="1" spans="1:4" x14ac:dyDescent="0.25">
      <c r="A11" s="4" t="s">
        <v>160</v>
      </c>
      <c r="B11" s="5" t="s">
        <v>11</v>
      </c>
      <c r="C11" s="4"/>
      <c r="D11" s="4"/>
    </row>
    <row r="12" ht="60" customHeight="1" spans="1:4" x14ac:dyDescent="0.25">
      <c r="A12" s="4" t="s">
        <v>161</v>
      </c>
      <c r="B12" s="5" t="s">
        <v>11</v>
      </c>
      <c r="C12" s="4"/>
      <c r="D12" s="4"/>
    </row>
    <row r="13" ht="60" customHeight="1" spans="1:4" x14ac:dyDescent="0.25">
      <c r="A13" s="4" t="s">
        <v>162</v>
      </c>
      <c r="B13" s="5" t="s">
        <v>11</v>
      </c>
      <c r="C13" s="4"/>
      <c r="D13" s="4"/>
    </row>
    <row r="16" ht="60" customHeight="1" spans="1:3" x14ac:dyDescent="0.25">
      <c r="A16" s="4" t="s">
        <v>163</v>
      </c>
      <c r="B16" s="10">
        <f>'Учебный ЛСР'!J27-12803.30</f>
        <v>0</v>
      </c>
      <c r="C16" s="4" t="s">
        <v>164</v>
      </c>
    </row>
  </sheetData>
  <mergeCells count="2">
    <mergeCell ref="A1:D1"/>
    <mergeCell ref="A2:D2"/>
  </mergeCells>
  <dataValidations count="2">
    <dataValidation type="list" sqref="B10:B13">
      <formula1>"Не проверено,Да,Нет,Нужно основание"</formula1>
    </dataValidation>
    <dataValidation type="list" sqref="B5:B13">
      <formula1>"Не проверено,Да,Нет,Нужно основание"</formula1>
    </dataValidation>
  </dataValidations>
  <pageMargins left="0.25" right="0.25" top="0.4" bottom="0.4" header="0.15" footer="0.15"/>
  <pageSetup paperSize="9" orientation="landscape" fitToWidth="1" fitToHeight="0"/>
  <headerFooter>
    <oddFooter>Сметрикс, учебная книга проверки 421/пр   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workbookViewId="0" showGridLines="0"/>
  </sheetViews>
  <sheetFormatPr defaultRowHeight="15" outlineLevelRow="0" outlineLevelCol="0" x14ac:dyDescent="55"/>
  <cols>
    <col min="1" max="1" width="53" customWidth="1"/>
    <col min="2" max="2" width="76" customWidth="1"/>
    <col min="3" max="3" width="98" customWidth="1"/>
    <col min="4" max="4" width="19" customWidth="1"/>
  </cols>
  <sheetData>
    <row r="1" ht="32" customHeight="1" spans="1:4" x14ac:dyDescent="0.25">
      <c r="A1" s="1" t="s">
        <v>165</v>
      </c>
      <c r="B1" s="1"/>
      <c r="C1" s="1"/>
      <c r="D1" s="1"/>
    </row>
    <row r="2" ht="38" customHeight="1" spans="1:4" x14ac:dyDescent="0.25">
      <c r="A2" s="2" t="s">
        <v>166</v>
      </c>
      <c r="B2" s="2"/>
      <c r="C2" s="2"/>
      <c r="D2" s="2"/>
    </row>
    <row r="4" ht="44" customHeight="1" spans="1:4" x14ac:dyDescent="0.25">
      <c r="A4" s="3" t="s">
        <v>167</v>
      </c>
      <c r="B4" s="3" t="s">
        <v>168</v>
      </c>
      <c r="C4" s="3" t="s">
        <v>169</v>
      </c>
      <c r="D4" s="3" t="s">
        <v>170</v>
      </c>
    </row>
    <row r="5" ht="76" customHeight="1" spans="1:4" x14ac:dyDescent="0.25">
      <c r="A5" s="4" t="s">
        <v>171</v>
      </c>
      <c r="B5" s="4" t="s">
        <v>172</v>
      </c>
      <c r="C5" s="4" t="s">
        <v>173</v>
      </c>
      <c r="D5" s="15">
        <v>46302</v>
      </c>
    </row>
    <row r="6" ht="76" customHeight="1" spans="1:4" x14ac:dyDescent="0.25">
      <c r="A6" s="4" t="s">
        <v>174</v>
      </c>
      <c r="B6" s="4" t="s">
        <v>175</v>
      </c>
      <c r="C6" s="4" t="s">
        <v>173</v>
      </c>
      <c r="D6" s="15">
        <v>46302</v>
      </c>
    </row>
    <row r="7" ht="76" customHeight="1" spans="1:4" x14ac:dyDescent="0.25">
      <c r="A7" s="4" t="s">
        <v>176</v>
      </c>
      <c r="B7" s="4" t="s">
        <v>177</v>
      </c>
      <c r="C7" s="4" t="s">
        <v>173</v>
      </c>
      <c r="D7" s="15">
        <v>46302</v>
      </c>
    </row>
    <row r="8" ht="76" customHeight="1" spans="1:4" x14ac:dyDescent="0.25">
      <c r="A8" s="4" t="s">
        <v>178</v>
      </c>
      <c r="B8" s="4" t="s">
        <v>179</v>
      </c>
      <c r="C8" s="4" t="s">
        <v>173</v>
      </c>
      <c r="D8" s="15">
        <v>46302</v>
      </c>
    </row>
    <row r="9" ht="76" customHeight="1" spans="1:4" x14ac:dyDescent="0.25">
      <c r="A9" s="4" t="s">
        <v>180</v>
      </c>
      <c r="B9" s="4" t="s">
        <v>181</v>
      </c>
      <c r="C9" s="4" t="s">
        <v>173</v>
      </c>
      <c r="D9" s="15">
        <v>46302</v>
      </c>
    </row>
    <row r="10" ht="76" customHeight="1" spans="1:4" x14ac:dyDescent="0.25">
      <c r="A10" s="4" t="s">
        <v>182</v>
      </c>
      <c r="B10" s="4" t="s">
        <v>183</v>
      </c>
      <c r="C10" s="4" t="s">
        <v>173</v>
      </c>
      <c r="D10" s="15">
        <v>46302</v>
      </c>
    </row>
    <row r="11" ht="76" customHeight="1" spans="1:4" x14ac:dyDescent="0.25">
      <c r="A11" s="4" t="s">
        <v>184</v>
      </c>
      <c r="B11" s="4" t="s">
        <v>185</v>
      </c>
      <c r="C11" s="4" t="s">
        <v>173</v>
      </c>
      <c r="D11" s="15">
        <v>46302</v>
      </c>
    </row>
    <row r="12" ht="76" customHeight="1" spans="1:4" x14ac:dyDescent="0.25">
      <c r="A12" s="4" t="s">
        <v>186</v>
      </c>
      <c r="B12" s="4" t="s">
        <v>187</v>
      </c>
      <c r="C12" s="4"/>
      <c r="D12" s="15">
        <v>46302</v>
      </c>
    </row>
  </sheetData>
  <mergeCells count="2">
    <mergeCell ref="A1:D1"/>
    <mergeCell ref="A2:D2"/>
  </mergeCells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</hyperlinks>
  <pageMargins left="0.25" right="0.25" top="0.4" bottom="0.4" header="0.15" footer="0.15"/>
  <pageSetup paperSize="9" orientation="landscape" fitToWidth="1" fitToHeight="0"/>
  <headerFooter>
    <oddFooter>Сметрикс, учебная книга проверки 421/пр  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Навигатор</vt:lpstr>
      <vt:lpstr>Исходные</vt:lpstr>
      <vt:lpstr>Ресурсы</vt:lpstr>
      <vt:lpstr>Учебный ЛСР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2026-10-07T05:18:15Z</dcterms:modified>
</cp:coreProperties>
</file>