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водные" state="visible" r:id="rId4"/>
    <sheet sheetId="2" name="ВОР" state="visible" r:id="rId5"/>
    <sheet sheetId="3" name="Нормы_ресурсы" state="visible" r:id="rId6"/>
    <sheet sheetId="4" name="Цены_снимок" state="visible" r:id="rId7"/>
    <sheet sheetId="5" name="ЛСР_РИМ" state="visible" r:id="rId8"/>
    <sheet sheetId="6" name="Проверка" state="visible" r:id="rId9"/>
    <sheet sheetId="7" name="После_ЛСР" state="visible" r:id="rId10"/>
  </sheets>
  <definedNames>
    <definedName name="_xlnm.Print_Area" localSheetId="0">'Вводные'!$A1:$B32</definedName>
    <definedName name="_xlnm.Print_Area" localSheetId="1">'ВОР'!$A1:$E6</definedName>
    <definedName name="_xlnm.Print_Area" localSheetId="2">'Нормы_ресурсы'!$A1:$I12</definedName>
    <definedName name="_xlnm.Print_Area" localSheetId="3">'Цены_снимок'!$A1:$H9</definedName>
    <definedName name="_xlnm.Print_Area" localSheetId="4">'ЛСР_РИМ'!$A1:$L72</definedName>
    <definedName name="_xlnm.Print_Titles" localSheetId="4">'ЛСР_РИМ'!$29:$30</definedName>
    <definedName name="_xlnm.Print_Area" localSheetId="5">'Проверка'!$A1:$B16</definedName>
    <definedName name="_xlnm.Print_Area" localSheetId="6">'После_ЛСР'!$A1:$B17</definedName>
  </definedNames>
  <calcPr calcId="171027" fullCalcOnLoad="1"/>
</workbook>
</file>

<file path=xl/sharedStrings.xml><?xml version="1.0" encoding="utf-8"?>
<sst xmlns="http://schemas.openxmlformats.org/spreadsheetml/2006/main" count="219" uniqueCount="185">
  <si>
    <t>Учебный ЛСР: исходные условия</t>
  </si>
  <si>
    <t>Объект</t>
  </si>
  <si>
    <t>Учебный непроизводственный объект, новое строительство</t>
  </si>
  <si>
    <t>Комплекс</t>
  </si>
  <si>
    <t>Ручные земляные работы</t>
  </si>
  <si>
    <t>Метод</t>
  </si>
  <si>
    <t>РИМ</t>
  </si>
  <si>
    <t>Субъект</t>
  </si>
  <si>
    <t>Москва</t>
  </si>
  <si>
    <t>Ценовая зона</t>
  </si>
  <si>
    <t>город Москва</t>
  </si>
  <si>
    <t>Период</t>
  </si>
  <si>
    <t>II квартал 2026 года</t>
  </si>
  <si>
    <t>Дата проверки</t>
  </si>
  <si>
    <t>2026-10-05</t>
  </si>
  <si>
    <t>Редакция базы</t>
  </si>
  <si>
    <t>ГЭСН ФСНБ-2022</t>
  </si>
  <si>
    <t>Реквизиты дополнения ФСНБ</t>
  </si>
  <si>
    <t>Реквизиты акта оплаты труда</t>
  </si>
  <si>
    <t>НР, доля ФОТ</t>
  </si>
  <si>
    <t>СП, доля ФОТ</t>
  </si>
  <si>
    <t>Номер ЛСР</t>
  </si>
  <si>
    <t>ЛС-02-01-01</t>
  </si>
  <si>
    <t>Основание</t>
  </si>
  <si>
    <t>Учебная ВОР-01, учебный чертёж ЗР-01</t>
  </si>
  <si>
    <t>Коэффициент к количеству нормы</t>
  </si>
  <si>
    <t>Коэффициент к стоимости</t>
  </si>
  <si>
    <t>Разница выемки и засыпки, м³</t>
  </si>
  <si>
    <t>Дополнительное трамбование той же засыпки</t>
  </si>
  <si>
    <t>Нет</t>
  </si>
  <si>
    <t>Реквизиты дополнения ФСНБ и акта оплаты труда не подтверждены: поля B12 и B13 требуют сверки перед применением к объекту.</t>
  </si>
  <si>
    <t>Объёмы заданы для учебного расчёта. Конструкция занимает 2 м³; её устройство и вывоз лишнего грунта не входят в комплекс.</t>
  </si>
  <si>
    <t>Других ресурсов SQL для двух норм не вернул. Пример ограничен трудом; ЭМ, ОТм и материалы равны нулю.</t>
  </si>
  <si>
    <t>Жёлтые ячейки — вводимые; формулы защищены. Менять технологию без повторного подбора норм нельзя.</t>
  </si>
  <si>
    <t>НР 89%: ручные земляные работы, новое строительство, территория вне РКС/МПРКС, строка 1.2 № 812/пр. СП 40%: строка 1.2 № 774/пр.</t>
  </si>
  <si>
    <t>НР: https://publication.pravo.gov.ru/Document/View/0001202103260001</t>
  </si>
  <si>
    <t>СП: https://publication.pravo.gov.ru/Document/View/0001202102120003</t>
  </si>
  <si>
    <t>Формы: https://publication.pravo.gov.ru/Document/View/0001202403290009</t>
  </si>
  <si>
    <t>Методика: https://publication.pravo.gov.ru/Document/View/0001202009240006</t>
  </si>
  <si>
    <t>Учебная ВОР-01</t>
  </si>
  <si>
    <t>ID строки</t>
  </si>
  <si>
    <t>Наименование и условия работ</t>
  </si>
  <si>
    <t>Единица</t>
  </si>
  <si>
    <t>Объём</t>
  </si>
  <si>
    <t>ВОР-01/1</t>
  </si>
  <si>
    <t>Разработка вручную в траншеях до 2 м, без креплений, с откосами, группа грунтов 2</t>
  </si>
  <si>
    <t>м³</t>
  </si>
  <si>
    <t>Учебный чертёж ЗР-01, строка 1</t>
  </si>
  <si>
    <t>ВОР-01/2</t>
  </si>
  <si>
    <t>Засыпка вручную ранее вынутым грунтом, группа грунтов 2</t>
  </si>
  <si>
    <t>Учебный чертёж ЗР-01, строка 2</t>
  </si>
  <si>
    <t>Нормы и трудовые ресурсы: снимок БД</t>
  </si>
  <si>
    <t>ID ВОР</t>
  </si>
  <si>
    <t>Шифр ГЭСН</t>
  </si>
  <si>
    <t>Полное название</t>
  </si>
  <si>
    <t>Измеритель</t>
  </si>
  <si>
    <t>м³ в измерителе</t>
  </si>
  <si>
    <t>Код труда</t>
  </si>
  <si>
    <t>Наименование ресурса</t>
  </si>
  <si>
    <t>Труд на норму, чел.-ч</t>
  </si>
  <si>
    <t>Состав работ</t>
  </si>
  <si>
    <t>01-02-057-02</t>
  </si>
  <si>
    <t>Разработка грунта вручную в траншеях глубиной до 2 м без креплений с откосами, группа грунтов: 2</t>
  </si>
  <si>
    <t>100 м3</t>
  </si>
  <si>
    <t>1-100-20</t>
  </si>
  <si>
    <t>Средний разряд работы 2,0</t>
  </si>
  <si>
    <t>Разработка грунта с выбрасыванием на бровку. Зачистка дна и поверхности стенок. Откидка грунта от бровки.</t>
  </si>
  <si>
    <t>01-02-061-02</t>
  </si>
  <si>
    <t>Засыпка вручную траншей, пазух котлованов и ям, группа грунтов: 2</t>
  </si>
  <si>
    <t>1-100-15</t>
  </si>
  <si>
    <t>Средний разряд работы 1,5</t>
  </si>
  <si>
    <t>Засыпка ранее выброшенным грунтом с разбивкой комьев и трамбованием. Поливка водой при необходимости.</t>
  </si>
  <si>
    <t>Поле measure_unit двух трудовых ресурсов в БД пустое. Единица чел.-ч подтверждена строками труда приложения 3 № 421/пр. Наименования норм и измерители сохранены из БД.</t>
  </si>
  <si>
    <t>ГЭСН ФСНБ-2022. Других ресурсов SQL для этих двух норм не вернул. Отсутствие prices.cost у ГЭСН не означает нулевую стоимость работы.</t>
  </si>
  <si>
    <t>ГЭСН 01-02-061-02 уже включает трамбование: отдельная строка для той же операции не добавляется.</t>
  </si>
  <si>
    <t>ФЕР ФСНБ-2020 с такими же шифрами относятся к базисному уровню 2001 года и в учебном РИМ не используются.</t>
  </si>
  <si>
    <t>Форма и единица труда: https://publication.pravo.gov.ru/Document/View/0001202403290009</t>
  </si>
  <si>
    <t>Цены труда: Москва, II квартал 2026 года</t>
  </si>
  <si>
    <t>Код ресурса</t>
  </si>
  <si>
    <t>Разряд</t>
  </si>
  <si>
    <t>Цена, руб./ч</t>
  </si>
  <si>
    <t>Зона</t>
  </si>
  <si>
    <t>Дата загрузки БД</t>
  </si>
  <si>
    <t>Источник / ограничение</t>
  </si>
  <si>
    <t>2 квартал 2026 г.</t>
  </si>
  <si>
    <t>2026-06-08T23:23:14.928Z</t>
  </si>
  <si>
    <t>Датированный снимок локальной БД ФГИС ЦС; акт оплаты труда требует сверки</t>
  </si>
  <si>
    <t>Идентификаторы снимка: субъект 323, ценовая зона 191, период 426. Проверено 05.10.2026. Этот период не является утверждением о текущих ценах на дату проверки.</t>
  </si>
  <si>
    <t>Коды труда и разряды согласованы с ресурсами двух ГЭСН. Не заменяйте эти цены базисной ценой ФЕР и не умножайте на индекс РИМ.</t>
  </si>
  <si>
    <t>Локальный сметный расчёт (смета). Приложение 3</t>
  </si>
  <si>
    <t>Учебный снимок. Реквизиты дополнения ФСНБ и акта оплаты труда требуют сверки.</t>
  </si>
  <si>
    <t>Наименование программного продукта</t>
  </si>
  <si>
    <t>Excel, учебный пример</t>
  </si>
  <si>
    <t>Наименование редакции сметных нормативов</t>
  </si>
  <si>
    <t>Реквизиты приказов об утверждении дополнений и изменений к сметным нормативам</t>
  </si>
  <si>
    <t>Реквизиты письма Минстроя России об индексах изменения сметной стоимости строительства (п. 85 Методики № 326/пр)</t>
  </si>
  <si>
    <t>Не применяются: только труд с текущими ценами снимка</t>
  </si>
  <si>
    <t>Нормативный правовой акт об утверждении оплаты труда (п. 22(1) Правил мониторинга цен № 1452)</t>
  </si>
  <si>
    <t>Наименование субъекта Российской Федерации</t>
  </si>
  <si>
    <t>Наименование зоны субъекта Российской Федерации</t>
  </si>
  <si>
    <t>Наименование стройки</t>
  </si>
  <si>
    <t>Учебная стройка</t>
  </si>
  <si>
    <t>Наименование объекта капитального строительства</t>
  </si>
  <si>
    <t>ЛОКАЛЬНЫЙ СМЕТНЫЙ РАСЧЕТ (СМЕТА) №</t>
  </si>
  <si>
    <t>Наименование работ и затрат</t>
  </si>
  <si>
    <t>Составлен методом</t>
  </si>
  <si>
    <t>Основание: проектная и (или) иная техническая документация</t>
  </si>
  <si>
    <t>Составлен(а) в текущем (базисном) уровне цен</t>
  </si>
  <si>
    <t>Сметная стоимость, тыс. руб.</t>
  </si>
  <si>
    <t>В том числе строительных работ, тыс. руб.</t>
  </si>
  <si>
    <t>Монтажных работ, тыс. руб.</t>
  </si>
  <si>
    <t>Оборудования, тыс. руб.</t>
  </si>
  <si>
    <t>Прочих затрат, тыс. руб.</t>
  </si>
  <si>
    <t>Средства на оплату труда рабочих, тыс. руб.</t>
  </si>
  <si>
    <t>Средства на оплату труда машинистов, тыс. руб.</t>
  </si>
  <si>
    <t>Нормативные затраты труда рабочих, чел.-ч</t>
  </si>
  <si>
    <t>Нормативные затраты труда машинистов, чел.-ч</t>
  </si>
  <si>
    <t>№ п/п</t>
  </si>
  <si>
    <t>Обоснование</t>
  </si>
  <si>
    <t>Единица измерения</t>
  </si>
  <si>
    <t>Количество: на единицу измерения</t>
  </si>
  <si>
    <t>Количество: коэффициенты</t>
  </si>
  <si>
    <t>Количество: всего с учетом коэффициентов</t>
  </si>
  <si>
    <t>Сметная стоимость: на единицу измерения в базисном уровне цен, руб.</t>
  </si>
  <si>
    <t>Сметная стоимость: индекс</t>
  </si>
  <si>
    <t>Сметная стоимость: на единицу измерения в текущем уровне цен, руб.</t>
  </si>
  <si>
    <t>Сметная стоимость: коэффициенты</t>
  </si>
  <si>
    <t>Сметная стоимость: всего в текущем уровне цен, руб.</t>
  </si>
  <si>
    <t>Раздел 1. Ручные земляные работы</t>
  </si>
  <si>
    <t>1</t>
  </si>
  <si>
    <t>ОТ (ЗТ)</t>
  </si>
  <si>
    <t>чел.-ч</t>
  </si>
  <si>
    <t>Итого прямые затраты</t>
  </si>
  <si>
    <t>ФОТ</t>
  </si>
  <si>
    <t>812/пр, строка 1.2</t>
  </si>
  <si>
    <t>Накладные расходы</t>
  </si>
  <si>
    <t>%</t>
  </si>
  <si>
    <t>774/пр, строка 1.2</t>
  </si>
  <si>
    <t>Сметная прибыль</t>
  </si>
  <si>
    <t>Всего по позиции</t>
  </si>
  <si>
    <t>Связь с ВОР-01/1</t>
  </si>
  <si>
    <t>Связь с ВОР-01/2</t>
  </si>
  <si>
    <t>Всего прямые затраты</t>
  </si>
  <si>
    <t>Оплата труда (ОТ)</t>
  </si>
  <si>
    <t>Эксплуатация машин и механизмов</t>
  </si>
  <si>
    <t>Оплата труда машинистов (ОТм)</t>
  </si>
  <si>
    <t>Материальные ресурсы</t>
  </si>
  <si>
    <t>Всего ФОТ</t>
  </si>
  <si>
    <t>Всего накладные расходы</t>
  </si>
  <si>
    <t>Всего сметная прибыль</t>
  </si>
  <si>
    <t>ВСЕГО по разделу / строительных работ</t>
  </si>
  <si>
    <t>ВСЕГО по смете</t>
  </si>
  <si>
    <t>Всего оборудование</t>
  </si>
  <si>
    <t>Всего прочие затраты</t>
  </si>
  <si>
    <t>Справочно: затраты труда рабочих, чел.-ч</t>
  </si>
  <si>
    <t>Справочно: затраты труда машинистов, чел.-ч</t>
  </si>
  <si>
    <t>Составил __________________ [должность, подпись (инициалы, фамилия)]</t>
  </si>
  <si>
    <t>Проверил _________________ [должность, подпись (инициалы, фамилия)]</t>
  </si>
  <si>
    <t>Графы 8 и 9 труда пустые: используются текущие цены ФГИС ЦС из снимка. Цена часа — графа 10; итог — графа 12. НР и СП округляются по позициям.</t>
  </si>
  <si>
    <t>Резерв и НДС не включены в итог ЛСР. Отдельная иллюстрация сводного расчёта — на листе После_ЛСР.</t>
  </si>
  <si>
    <t>Проверка ЛСР и полноты реквизитов</t>
  </si>
  <si>
    <t>Что проверить</t>
  </si>
  <si>
    <t>Результат</t>
  </si>
  <si>
    <t>Метод соответствует форме РИМ</t>
  </si>
  <si>
    <t>Единицы ВОР — м³</t>
  </si>
  <si>
    <t>Период цен соответствует снимку</t>
  </si>
  <si>
    <t>Баланс выемки, засыпки и конструкции, м³</t>
  </si>
  <si>
    <t>Повторное трамбование уже учтённой засыпки</t>
  </si>
  <si>
    <t>Итог ЛСР минус сумма ПЗ, НР и СП, руб.</t>
  </si>
  <si>
    <t>Итог ЛСР минус сумма позиций, руб.</t>
  </si>
  <si>
    <t>Коды труда и цены относятся к одному ресурсу</t>
  </si>
  <si>
    <t>Сверьте технические условия норм, источники цен, коэффициенты, полноту работ и подписи сметчика. Арифметическое равенство не подтверждает эти условия.</t>
  </si>
  <si>
    <t>После ЛСР: отдельный условный ССР</t>
  </si>
  <si>
    <t>Условие: главы 1–12 состоят только из этого ЛСР. Иных затрат нет, согласован резерв 2%, вся база облагается основной ставкой НДС 22%. Это не концовка каждого ЛСР.</t>
  </si>
  <si>
    <t>Сумма глав 1–12 условного ССР, руб.</t>
  </si>
  <si>
    <t>Согласованный резерв (доля)</t>
  </si>
  <si>
    <t>Резерв, руб.</t>
  </si>
  <si>
    <t>База НДС по условиям примера, руб.</t>
  </si>
  <si>
    <t>Основная ставка НДС (доля)</t>
  </si>
  <si>
    <t>НДС, руб.</t>
  </si>
  <si>
    <t>Итог условного ССР, руб.</t>
  </si>
  <si>
    <t>Пункты 142, 179–181 № 421/пр: резерв и НДС учитывают за итогами ССР. Предел резерва для непроизводственного объекта — не более 2%, не обязательная ставка.</t>
  </si>
  <si>
    <t>Пункт 179 в редакции 42/пр: https://publication.pravo.gov.ru/Document/View/0001202602030008</t>
  </si>
  <si>
    <t>Основная ставка с 01.01.2026: https://www.nalog.gov.ru/rn77/about_fts/about_nalog/16594097/</t>
  </si>
  <si>
    <t>Для своего объекта уточняют состав глав, основания резерва и налоговые исключения. Итог ЛСР на листе ЛСР_РИМ остаётся отдельным.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</si>
</sst>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####"/>
  </numFmts>
  <fonts count="4" x14ac:knownFonts="1">
    <font>
      <color theme="1"/>
      <family val="2"/>
      <scheme val="minor"/>
      <sz val="11"/>
      <name val="Calibri"/>
    </font>
    <font>
      <b/>
      <color rgb="563B2C"/>
      <sz val="14"/>
      <name val="Arial"/>
    </font>
    <font>
      <color rgb="332A25"/>
      <sz val="10"/>
      <name val="Arial"/>
    </font>
    <font>
      <b/>
      <color rgb="332A25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2CC"/>
      </patternFill>
    </fill>
    <fill>
      <patternFill patternType="solid">
        <fgColor rgb="EEE9E4"/>
      </patternFill>
    </fill>
  </fills>
  <borders count="2">
    <border>
      <left/>
      <right/>
      <top/>
      <bottom/>
      <diagonal/>
    </border>
    <border>
      <left/>
      <right/>
      <top/>
      <bottom style="hair">
        <color rgb="D9D2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 applyProtection="1">
      <alignment horizontal="right" vertical="center" wrapText="1"/>
    </xf>
    <xf numFmtId="4" fontId="2" fillId="2" borderId="1" xfId="0" applyNumberFormat="1" applyFont="1" applyFill="1" applyBorder="1" applyAlignment="1" applyProtection="1">
      <alignment horizontal="righ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 applyProtection="1">
      <alignment horizontal="right" vertical="center" wrapText="1"/>
    </xf>
    <xf numFmtId="164" fontId="2" fillId="0" borderId="1" xfId="0" applyNumberFormat="1" applyFont="1" applyBorder="1" applyAlignment="1" applyProtection="1">
      <alignment horizontal="right" vertical="center" wrapText="1"/>
    </xf>
    <xf numFmtId="4" fontId="2" fillId="0" borderId="1" xfId="0" applyNumberFormat="1" applyFont="1" applyBorder="1" applyAlignment="1" applyProtection="1">
      <alignment horizontal="right" vertical="center" wrapText="1"/>
    </xf>
  </cellXfs>
  <cellStyles count="1">
    <cellStyle name="Normal" xfId="0" builtinId="0"/>
  </cellStyles>
  <dxfs count="1">
    <dxf>
      <fill>
        <patternFill patternType="solid">
          <fgColor rgb="FFF2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32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80" customWidth="1"/>
  </cols>
  <sheetData>
    <row r="2" ht="30" customHeight="1" spans="1:2" x14ac:dyDescent="0.25">
      <c r="A2" s="1" t="s">
        <v>0</v>
      </c>
      <c r="B2" s="1"/>
    </row>
    <row r="4" ht="30" customHeight="1" spans="1:2" x14ac:dyDescent="0.25">
      <c r="A4" s="2" t="s">
        <v>1</v>
      </c>
      <c r="B4" s="3" t="s">
        <v>2</v>
      </c>
    </row>
    <row r="5" ht="30" customHeight="1" spans="1:2" x14ac:dyDescent="0.25">
      <c r="A5" s="2" t="s">
        <v>3</v>
      </c>
      <c r="B5" s="3" t="s">
        <v>4</v>
      </c>
    </row>
    <row r="6" ht="30" customHeight="1" spans="1:2" x14ac:dyDescent="0.25">
      <c r="A6" s="2" t="s">
        <v>5</v>
      </c>
      <c r="B6" s="3" t="s">
        <v>6</v>
      </c>
    </row>
    <row r="7" ht="30" customHeight="1" spans="1:2" x14ac:dyDescent="0.25">
      <c r="A7" s="2" t="s">
        <v>7</v>
      </c>
      <c r="B7" s="3" t="s">
        <v>8</v>
      </c>
    </row>
    <row r="8" ht="30" customHeight="1" spans="1:2" x14ac:dyDescent="0.25">
      <c r="A8" s="2" t="s">
        <v>9</v>
      </c>
      <c r="B8" s="3" t="s">
        <v>10</v>
      </c>
    </row>
    <row r="9" ht="30" customHeight="1" spans="1:2" x14ac:dyDescent="0.25">
      <c r="A9" s="2" t="s">
        <v>11</v>
      </c>
      <c r="B9" s="3" t="s">
        <v>12</v>
      </c>
    </row>
    <row r="10" ht="30" customHeight="1" spans="1:2" x14ac:dyDescent="0.25">
      <c r="A10" s="2" t="s">
        <v>13</v>
      </c>
      <c r="B10" s="3" t="s">
        <v>14</v>
      </c>
    </row>
    <row r="11" ht="30" customHeight="1" spans="1:2" x14ac:dyDescent="0.25">
      <c r="A11" s="2" t="s">
        <v>15</v>
      </c>
      <c r="B11" s="3" t="s">
        <v>16</v>
      </c>
    </row>
    <row r="12" ht="30" customHeight="1" spans="1:2" x14ac:dyDescent="0.25">
      <c r="A12" s="2" t="s">
        <v>17</v>
      </c>
      <c r="B12" s="3"/>
    </row>
    <row r="13" ht="30" customHeight="1" spans="1:2" x14ac:dyDescent="0.25">
      <c r="A13" s="2" t="s">
        <v>18</v>
      </c>
      <c r="B13" s="3"/>
    </row>
    <row r="14" ht="30" customHeight="1" spans="1:2" x14ac:dyDescent="0.25">
      <c r="A14" s="2" t="s">
        <v>19</v>
      </c>
      <c r="B14" s="4">
        <v>0.89</v>
      </c>
    </row>
    <row r="15" ht="30" customHeight="1" spans="1:2" x14ac:dyDescent="0.25">
      <c r="A15" s="2" t="s">
        <v>20</v>
      </c>
      <c r="B15" s="4">
        <v>0.4</v>
      </c>
    </row>
    <row r="16" ht="30" customHeight="1" spans="1:2" x14ac:dyDescent="0.25">
      <c r="A16" s="2" t="s">
        <v>21</v>
      </c>
      <c r="B16" s="3" t="s">
        <v>22</v>
      </c>
    </row>
    <row r="17" ht="30" customHeight="1" spans="1:2" x14ac:dyDescent="0.25">
      <c r="A17" s="2" t="s">
        <v>23</v>
      </c>
      <c r="B17" s="3" t="s">
        <v>24</v>
      </c>
    </row>
    <row r="18" ht="30" customHeight="1" spans="1:2" x14ac:dyDescent="0.25">
      <c r="A18" s="2" t="s">
        <v>25</v>
      </c>
      <c r="B18" s="5">
        <v>1</v>
      </c>
    </row>
    <row r="19" ht="30" customHeight="1" spans="1:2" x14ac:dyDescent="0.25">
      <c r="A19" s="2" t="s">
        <v>26</v>
      </c>
      <c r="B19" s="5">
        <v>1</v>
      </c>
    </row>
    <row r="20" ht="30" customHeight="1" spans="1:2" x14ac:dyDescent="0.25">
      <c r="A20" s="2" t="s">
        <v>27</v>
      </c>
      <c r="B20" s="5">
        <v>2</v>
      </c>
    </row>
    <row r="21" ht="30" customHeight="1" spans="1:2" x14ac:dyDescent="0.25">
      <c r="A21" s="2" t="s">
        <v>28</v>
      </c>
      <c r="B21" s="3" t="s">
        <v>29</v>
      </c>
    </row>
    <row r="24" ht="42" customHeight="1" spans="1:2" x14ac:dyDescent="0.25">
      <c r="A24" s="2" t="s">
        <v>30</v>
      </c>
      <c r="B24" s="2"/>
    </row>
    <row r="25" ht="42" customHeight="1" spans="1:2" x14ac:dyDescent="0.25">
      <c r="A25" s="2" t="s">
        <v>31</v>
      </c>
      <c r="B25" s="2"/>
    </row>
    <row r="26" ht="42" customHeight="1" spans="1:2" x14ac:dyDescent="0.25">
      <c r="A26" s="2" t="s">
        <v>32</v>
      </c>
      <c r="B26" s="2"/>
    </row>
    <row r="27" ht="42" customHeight="1" spans="1:2" x14ac:dyDescent="0.25">
      <c r="A27" s="2" t="s">
        <v>33</v>
      </c>
      <c r="B27" s="2"/>
    </row>
    <row r="28" ht="42" customHeight="1" spans="1:2" x14ac:dyDescent="0.25">
      <c r="A28" s="2" t="s">
        <v>34</v>
      </c>
      <c r="B28" s="2"/>
    </row>
    <row r="29" ht="42" customHeight="1" spans="1:2" x14ac:dyDescent="0.25">
      <c r="A29" s="2" t="s">
        <v>35</v>
      </c>
      <c r="B29" s="2"/>
    </row>
    <row r="30" ht="42" customHeight="1" spans="1:2" x14ac:dyDescent="0.25">
      <c r="A30" s="2" t="s">
        <v>36</v>
      </c>
      <c r="B30" s="2"/>
    </row>
    <row r="31" ht="42" customHeight="1" spans="1:2" x14ac:dyDescent="0.25">
      <c r="A31" s="2" t="s">
        <v>37</v>
      </c>
      <c r="B31" s="2"/>
    </row>
    <row r="32" ht="42" customHeight="1" spans="1:2" x14ac:dyDescent="0.25">
      <c r="A32" s="2" t="s">
        <v>38</v>
      </c>
      <c r="B32" s="2"/>
    </row>
  </sheetData>
  <sheetProtection sheet="1" formatColumns="0" formatRows="0"/>
  <mergeCells count="10">
    <mergeCell ref="A2:B2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</mergeCells>
  <dataValidations count="4">
    <dataValidation type="decimal" showErrorMessage="1" sqref="B14:B15">
      <formula1>0</formula1>
      <formula2>1</formula2>
    </dataValidation>
    <dataValidation type="list" showErrorMessage="1" sqref="B21">
      <formula1>"Нет,Да"</formula1>
    </dataValidation>
    <dataValidation type="list" showErrorMessage="1" sqref="B6">
      <formula1>"РИМ"</formula1>
    </dataValidation>
    <dataValidation type="list" showErrorMessage="1" sqref="B9">
      <formula1>"II квартал 2026 года"</formula1>
    </dataValidation>
  </dataValidations>
  <pageMargins left="0.25" right="0.25" top="0.4" bottom="0.4" header="0.2" footer="0.2"/>
  <pageSetup paperSize="8" orientation="landscape" fitToWidth="1" fitToHeight="0"/>
  <headerFooter>
    <oddFooter>Сметрикс · учебные материалы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6"/>
  <sheetViews>
    <sheetView workbookViewId="0" showGridLines="0"/>
  </sheetViews>
  <sheetFormatPr defaultRowHeight="15" outlineLevelRow="0" outlineLevelCol="0" x14ac:dyDescent="55"/>
  <cols>
    <col min="1" max="1" width="15" customWidth="1"/>
    <col min="2" max="2" width="75" customWidth="1"/>
    <col min="3" max="3" width="14" customWidth="1"/>
    <col min="4" max="4" width="18" customWidth="1"/>
    <col min="5" max="5" width="42" customWidth="1"/>
  </cols>
  <sheetData>
    <row r="2" ht="30" customHeight="1" spans="1:5" x14ac:dyDescent="0.25">
      <c r="A2" s="1" t="s">
        <v>39</v>
      </c>
      <c r="B2" s="1"/>
      <c r="C2" s="1"/>
      <c r="D2" s="1"/>
      <c r="E2" s="1"/>
    </row>
    <row r="4" ht="72" customHeight="1" spans="1:5" x14ac:dyDescent="0.25">
      <c r="A4" s="6" t="s">
        <v>40</v>
      </c>
      <c r="B4" s="6" t="s">
        <v>41</v>
      </c>
      <c r="C4" s="6" t="s">
        <v>42</v>
      </c>
      <c r="D4" s="6" t="s">
        <v>43</v>
      </c>
      <c r="E4" s="6" t="s">
        <v>23</v>
      </c>
    </row>
    <row r="5" ht="54" customHeight="1" spans="1:5" x14ac:dyDescent="0.25">
      <c r="A5" s="2" t="s">
        <v>44</v>
      </c>
      <c r="B5" s="2" t="s">
        <v>45</v>
      </c>
      <c r="C5" s="2" t="s">
        <v>46</v>
      </c>
      <c r="D5" s="5">
        <v>12</v>
      </c>
      <c r="E5" s="2" t="s">
        <v>47</v>
      </c>
    </row>
    <row r="6" ht="54" customHeight="1" spans="1:5" x14ac:dyDescent="0.25">
      <c r="A6" s="2" t="s">
        <v>48</v>
      </c>
      <c r="B6" s="2" t="s">
        <v>49</v>
      </c>
      <c r="C6" s="2" t="s">
        <v>46</v>
      </c>
      <c r="D6" s="5">
        <v>10</v>
      </c>
      <c r="E6" s="2" t="s">
        <v>50</v>
      </c>
    </row>
  </sheetData>
  <sheetProtection sheet="1" formatColumns="0" formatRows="0"/>
  <mergeCells count="1">
    <mergeCell ref="A2:E2"/>
  </mergeCells>
  <dataValidations count="2">
    <dataValidation type="list" showErrorMessage="1" sqref="C5:C6">
      <formula1>"м³"</formula1>
    </dataValidation>
    <dataValidation type="decimal" operator="greaterThan" showErrorMessage="1" sqref="D5:D6">
      <formula1>0</formula1>
    </dataValidation>
  </dataValidations>
  <pageMargins left="0.25" right="0.25" top="0.4" bottom="0.4" header="0.2" footer="0.2"/>
  <pageSetup paperSize="8" orientation="landscape" fitToWidth="1" fitToHeight="0"/>
  <headerFooter>
    <oddFooter>Сметрикс · учебные материалы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2"/>
  <sheetViews>
    <sheetView workbookViewId="0" showGridLines="0"/>
  </sheetViews>
  <sheetFormatPr defaultRowHeight="15" outlineLevelRow="0" outlineLevelCol="0" x14ac:dyDescent="55"/>
  <cols>
    <col min="1" max="1" width="15" customWidth="1"/>
    <col min="2" max="2" width="22" customWidth="1"/>
    <col min="3" max="3" width="75" customWidth="1"/>
    <col min="4" max="5" width="16" customWidth="1"/>
    <col min="6" max="6" width="20" customWidth="1"/>
    <col min="7" max="7" width="42" customWidth="1"/>
    <col min="8" max="8" width="15" customWidth="1"/>
    <col min="9" max="9" width="75" customWidth="1"/>
  </cols>
  <sheetData>
    <row r="2" ht="30" customHeight="1" spans="1:9" x14ac:dyDescent="0.25">
      <c r="A2" s="1" t="s">
        <v>51</v>
      </c>
      <c r="B2" s="1"/>
      <c r="C2" s="1"/>
      <c r="D2" s="1"/>
      <c r="E2" s="1"/>
      <c r="F2" s="1"/>
      <c r="G2" s="1"/>
      <c r="H2" s="1"/>
      <c r="I2" s="1"/>
    </row>
    <row r="4" ht="72" customHeight="1" spans="1:9" x14ac:dyDescent="0.25">
      <c r="A4" s="6" t="s">
        <v>52</v>
      </c>
      <c r="B4" s="6" t="s">
        <v>53</v>
      </c>
      <c r="C4" s="6" t="s">
        <v>54</v>
      </c>
      <c r="D4" s="6" t="s">
        <v>55</v>
      </c>
      <c r="E4" s="6" t="s">
        <v>56</v>
      </c>
      <c r="F4" s="6" t="s">
        <v>57</v>
      </c>
      <c r="G4" s="6" t="s">
        <v>58</v>
      </c>
      <c r="H4" s="6" t="s">
        <v>59</v>
      </c>
      <c r="I4" s="6" t="s">
        <v>60</v>
      </c>
    </row>
    <row r="5" ht="100" customHeight="1" spans="1:9" x14ac:dyDescent="0.25">
      <c r="A5" s="2" t="s">
        <v>44</v>
      </c>
      <c r="B5" s="2" t="s">
        <v>61</v>
      </c>
      <c r="C5" s="2" t="s">
        <v>62</v>
      </c>
      <c r="D5" s="2" t="s">
        <v>63</v>
      </c>
      <c r="E5" s="7">
        <v>100</v>
      </c>
      <c r="F5" s="2" t="s">
        <v>64</v>
      </c>
      <c r="G5" s="2" t="s">
        <v>65</v>
      </c>
      <c r="H5" s="7">
        <v>154</v>
      </c>
      <c r="I5" s="2" t="s">
        <v>66</v>
      </c>
    </row>
    <row r="6" ht="100" customHeight="1" spans="1:9" x14ac:dyDescent="0.25">
      <c r="A6" s="2" t="s">
        <v>48</v>
      </c>
      <c r="B6" s="2" t="s">
        <v>67</v>
      </c>
      <c r="C6" s="2" t="s">
        <v>68</v>
      </c>
      <c r="D6" s="2" t="s">
        <v>63</v>
      </c>
      <c r="E6" s="7">
        <v>100</v>
      </c>
      <c r="F6" s="2" t="s">
        <v>69</v>
      </c>
      <c r="G6" s="2" t="s">
        <v>70</v>
      </c>
      <c r="H6" s="7">
        <v>97.2</v>
      </c>
      <c r="I6" s="2" t="s">
        <v>71</v>
      </c>
    </row>
    <row r="8" ht="42" customHeight="1" spans="1:9" x14ac:dyDescent="0.25">
      <c r="A8" s="2" t="s">
        <v>72</v>
      </c>
      <c r="B8" s="2"/>
      <c r="C8" s="2"/>
      <c r="D8" s="2"/>
      <c r="E8" s="2"/>
      <c r="F8" s="2"/>
      <c r="G8" s="2"/>
      <c r="H8" s="2"/>
      <c r="I8" s="2"/>
    </row>
    <row r="9" ht="32" customHeight="1" spans="1:9" x14ac:dyDescent="0.25">
      <c r="A9" s="2" t="s">
        <v>73</v>
      </c>
      <c r="B9" s="2"/>
      <c r="C9" s="2"/>
      <c r="D9" s="2"/>
      <c r="E9" s="2"/>
      <c r="F9" s="2"/>
      <c r="G9" s="2"/>
      <c r="H9" s="2"/>
      <c r="I9" s="2"/>
    </row>
    <row r="10" ht="30" customHeight="1" spans="1:9" x14ac:dyDescent="0.25">
      <c r="A10" s="2" t="s">
        <v>74</v>
      </c>
      <c r="B10" s="2"/>
      <c r="C10" s="2"/>
      <c r="D10" s="2"/>
      <c r="E10" s="2"/>
      <c r="F10" s="2"/>
      <c r="G10" s="2"/>
      <c r="H10" s="2"/>
      <c r="I10" s="2"/>
    </row>
    <row r="11" ht="30" customHeight="1" spans="1:9" x14ac:dyDescent="0.25">
      <c r="A11" s="2" t="s">
        <v>75</v>
      </c>
      <c r="B11" s="2"/>
      <c r="C11" s="2"/>
      <c r="D11" s="2"/>
      <c r="E11" s="2"/>
      <c r="F11" s="2"/>
      <c r="G11" s="2"/>
      <c r="H11" s="2"/>
      <c r="I11" s="2"/>
    </row>
    <row r="12" ht="30" customHeight="1" spans="1:9" x14ac:dyDescent="0.25">
      <c r="A12" s="2" t="s">
        <v>76</v>
      </c>
      <c r="B12" s="2"/>
      <c r="C12" s="2"/>
      <c r="D12" s="2"/>
      <c r="E12" s="2"/>
      <c r="F12" s="2"/>
      <c r="G12" s="2"/>
      <c r="H12" s="2"/>
      <c r="I12" s="2"/>
    </row>
  </sheetData>
  <sheetProtection sheet="1" formatColumns="0" formatRows="0"/>
  <mergeCells count="6">
    <mergeCell ref="A2:I2"/>
    <mergeCell ref="A8:I8"/>
    <mergeCell ref="A9:I9"/>
    <mergeCell ref="A10:I10"/>
    <mergeCell ref="A11:I11"/>
    <mergeCell ref="A12:I12"/>
  </mergeCells>
  <pageMargins left="0.25" right="0.25" top="0.4" bottom="0.4" header="0.2" footer="0.2"/>
  <pageSetup paperSize="8" orientation="landscape" fitToWidth="1" fitToHeight="0"/>
  <headerFooter>
    <oddFooter>Сметрикс · учебные материалы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16" customWidth="1"/>
    <col min="3" max="4" width="22" customWidth="1"/>
    <col min="5" max="6" width="25" customWidth="1"/>
    <col min="7" max="7" width="34" customWidth="1"/>
    <col min="8" max="8" width="65" customWidth="1"/>
  </cols>
  <sheetData>
    <row r="2" ht="30" customHeight="1" spans="1:8" x14ac:dyDescent="0.25">
      <c r="A2" s="1" t="s">
        <v>77</v>
      </c>
      <c r="B2" s="1"/>
      <c r="C2" s="1"/>
      <c r="D2" s="1"/>
      <c r="E2" s="1"/>
      <c r="F2" s="1"/>
      <c r="G2" s="1"/>
      <c r="H2" s="1"/>
    </row>
    <row r="4" ht="72" customHeight="1" spans="1:8" x14ac:dyDescent="0.25">
      <c r="A4" s="6" t="s">
        <v>78</v>
      </c>
      <c r="B4" s="6" t="s">
        <v>79</v>
      </c>
      <c r="C4" s="6" t="s">
        <v>80</v>
      </c>
      <c r="D4" s="6" t="s">
        <v>7</v>
      </c>
      <c r="E4" s="6" t="s">
        <v>81</v>
      </c>
      <c r="F4" s="6" t="s">
        <v>11</v>
      </c>
      <c r="G4" s="6" t="s">
        <v>82</v>
      </c>
      <c r="H4" s="6" t="s">
        <v>83</v>
      </c>
    </row>
    <row r="5" ht="66" customHeight="1" spans="1:8" x14ac:dyDescent="0.25">
      <c r="A5" s="2" t="s">
        <v>64</v>
      </c>
      <c r="B5" s="7">
        <v>2</v>
      </c>
      <c r="C5" s="8">
        <v>594.68</v>
      </c>
      <c r="D5" s="2" t="s">
        <v>8</v>
      </c>
      <c r="E5" s="2" t="s">
        <v>10</v>
      </c>
      <c r="F5" s="2" t="s">
        <v>84</v>
      </c>
      <c r="G5" s="2" t="s">
        <v>85</v>
      </c>
      <c r="H5" s="2" t="s">
        <v>86</v>
      </c>
    </row>
    <row r="6" ht="66" customHeight="1" spans="1:8" x14ac:dyDescent="0.25">
      <c r="A6" s="2" t="s">
        <v>69</v>
      </c>
      <c r="B6" s="7">
        <v>1.5</v>
      </c>
      <c r="C6" s="8">
        <v>570.13</v>
      </c>
      <c r="D6" s="2" t="s">
        <v>8</v>
      </c>
      <c r="E6" s="2" t="s">
        <v>10</v>
      </c>
      <c r="F6" s="2" t="s">
        <v>84</v>
      </c>
      <c r="G6" s="2" t="s">
        <v>85</v>
      </c>
      <c r="H6" s="2" t="s">
        <v>86</v>
      </c>
    </row>
    <row r="8" ht="36" customHeight="1" spans="1:8" x14ac:dyDescent="0.25">
      <c r="A8" s="2" t="s">
        <v>87</v>
      </c>
      <c r="B8" s="2"/>
      <c r="C8" s="2"/>
      <c r="D8" s="2"/>
      <c r="E8" s="2"/>
      <c r="F8" s="2"/>
      <c r="G8" s="2"/>
      <c r="H8" s="2"/>
    </row>
    <row r="9" ht="32" customHeight="1" spans="1:8" x14ac:dyDescent="0.25">
      <c r="A9" s="2" t="s">
        <v>88</v>
      </c>
      <c r="B9" s="2"/>
      <c r="C9" s="2"/>
      <c r="D9" s="2"/>
      <c r="E9" s="2"/>
      <c r="F9" s="2"/>
      <c r="G9" s="2"/>
      <c r="H9" s="2"/>
    </row>
  </sheetData>
  <sheetProtection sheet="1" formatColumns="0" formatRows="0"/>
  <mergeCells count="3">
    <mergeCell ref="A2:H2"/>
    <mergeCell ref="A8:H8"/>
    <mergeCell ref="A9:H9"/>
  </mergeCells>
  <pageMargins left="0.25" right="0.25" top="0.4" bottom="0.4" header="0.2" footer="0.2"/>
  <pageSetup paperSize="8" orientation="landscape" fitToWidth="1" fitToHeight="0"/>
  <headerFooter>
    <oddFooter>Сметрикс · учебные материалы | 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72"/>
  <sheetViews>
    <sheetView workbookViewId="0" showGridLines="0">
      <pane xSplit="3" ySplit="30" topLeftCell="D31" activePane="bottomRight" state="frozen"/>
      <selection pane="bottomRight"/>
    </sheetView>
  </sheetViews>
  <sheetFormatPr defaultRowHeight="15" outlineLevelRow="0" outlineLevelCol="0" x14ac:dyDescent="55"/>
  <cols>
    <col min="1" max="1" width="8" customWidth="1"/>
    <col min="2" max="2" width="22" customWidth="1"/>
    <col min="3" max="3" width="62" customWidth="1"/>
    <col min="4" max="4" width="12" customWidth="1"/>
    <col min="5" max="5" width="16" customWidth="1"/>
    <col min="6" max="6" width="14" customWidth="1"/>
    <col min="7" max="7" width="17" customWidth="1"/>
    <col min="8" max="8" width="22" customWidth="1"/>
    <col min="9" max="9" width="15" customWidth="1"/>
    <col min="10" max="10" width="22" customWidth="1"/>
    <col min="11" max="11" width="15" customWidth="1"/>
    <col min="12" max="12" width="23" customWidth="1"/>
  </cols>
  <sheetData>
    <row r="2" ht="30" customHeight="1" spans="1:12" x14ac:dyDescent="0.25">
      <c r="A2" s="1" t="s">
        <v>89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30" customHeight="1" spans="1:12" x14ac:dyDescent="0.25">
      <c r="A3" s="2" t="s">
        <v>90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ht="26" customHeight="1" spans="1:12" x14ac:dyDescent="0.25">
      <c r="A5" s="2" t="s">
        <v>91</v>
      </c>
      <c r="B5" s="2"/>
      <c r="C5" s="2"/>
      <c r="D5" s="3" t="s">
        <v>92</v>
      </c>
      <c r="E5" s="3"/>
      <c r="F5" s="3"/>
      <c r="G5" s="3"/>
      <c r="H5" s="3"/>
      <c r="I5" s="3"/>
      <c r="J5" s="3"/>
      <c r="K5" s="3"/>
      <c r="L5" s="3"/>
    </row>
    <row r="6" ht="26" customHeight="1" spans="1:12" x14ac:dyDescent="0.25">
      <c r="A6" s="2" t="s">
        <v>93</v>
      </c>
      <c r="B6" s="2"/>
      <c r="C6" s="2"/>
      <c r="D6" s="9" t="str">
        <f>'Вводные'!B11</f>
        <v>ГЭСН ФСНБ-2022</v>
      </c>
      <c r="E6" s="9"/>
      <c r="F6" s="9"/>
      <c r="G6" s="9"/>
      <c r="H6" s="9"/>
      <c r="I6" s="9"/>
      <c r="J6" s="9"/>
      <c r="K6" s="9"/>
      <c r="L6" s="9"/>
    </row>
    <row r="7" ht="42" customHeight="1" spans="1:12" x14ac:dyDescent="0.25">
      <c r="A7" s="2" t="s">
        <v>94</v>
      </c>
      <c r="B7" s="2"/>
      <c r="C7" s="2"/>
      <c r="D7" s="9" t="str">
        <f>IF('Вводные'!B12="","Требует сверки",'Вводные'!B12)</f>
        <v>Требует сверки</v>
      </c>
      <c r="E7" s="9"/>
      <c r="F7" s="9"/>
      <c r="G7" s="9"/>
      <c r="H7" s="9"/>
      <c r="I7" s="9"/>
      <c r="J7" s="9"/>
      <c r="K7" s="9"/>
      <c r="L7" s="9"/>
    </row>
    <row r="8" ht="42" customHeight="1" spans="1:12" x14ac:dyDescent="0.25">
      <c r="A8" s="2" t="s">
        <v>95</v>
      </c>
      <c r="B8" s="2"/>
      <c r="C8" s="2"/>
      <c r="D8" s="3" t="s">
        <v>96</v>
      </c>
      <c r="E8" s="3"/>
      <c r="F8" s="3"/>
      <c r="G8" s="3"/>
      <c r="H8" s="3"/>
      <c r="I8" s="3"/>
      <c r="J8" s="3"/>
      <c r="K8" s="3"/>
      <c r="L8" s="3"/>
    </row>
    <row r="9" ht="42" customHeight="1" spans="1:12" x14ac:dyDescent="0.25">
      <c r="A9" s="2" t="s">
        <v>97</v>
      </c>
      <c r="B9" s="2"/>
      <c r="C9" s="2"/>
      <c r="D9" s="9" t="str">
        <f>IF('Вводные'!B13="","Требует сверки",'Вводные'!B13)</f>
        <v>Требует сверки</v>
      </c>
      <c r="E9" s="9"/>
      <c r="F9" s="9"/>
      <c r="G9" s="9"/>
      <c r="H9" s="9"/>
      <c r="I9" s="9"/>
      <c r="J9" s="9"/>
      <c r="K9" s="9"/>
      <c r="L9" s="9"/>
    </row>
    <row r="10" ht="26" customHeight="1" spans="1:12" x14ac:dyDescent="0.25">
      <c r="A10" s="2" t="s">
        <v>98</v>
      </c>
      <c r="B10" s="2"/>
      <c r="C10" s="2"/>
      <c r="D10" s="9" t="str">
        <f>'Вводные'!B7</f>
        <v>Москва</v>
      </c>
      <c r="E10" s="9"/>
      <c r="F10" s="9"/>
      <c r="G10" s="9"/>
      <c r="H10" s="9"/>
      <c r="I10" s="9"/>
      <c r="J10" s="9"/>
      <c r="K10" s="9"/>
      <c r="L10" s="9"/>
    </row>
    <row r="11" ht="26" customHeight="1" spans="1:12" x14ac:dyDescent="0.25">
      <c r="A11" s="2" t="s">
        <v>99</v>
      </c>
      <c r="B11" s="2"/>
      <c r="C11" s="2"/>
      <c r="D11" s="9" t="str">
        <f>'Вводные'!B8</f>
        <v>город Москва</v>
      </c>
      <c r="E11" s="9"/>
      <c r="F11" s="9"/>
      <c r="G11" s="9"/>
      <c r="H11" s="9"/>
      <c r="I11" s="9"/>
      <c r="J11" s="9"/>
      <c r="K11" s="9"/>
      <c r="L11" s="9"/>
    </row>
    <row r="12" ht="26" customHeight="1" spans="1:12" x14ac:dyDescent="0.25">
      <c r="A12" s="2" t="s">
        <v>100</v>
      </c>
      <c r="B12" s="2"/>
      <c r="C12" s="2"/>
      <c r="D12" s="3" t="s">
        <v>101</v>
      </c>
      <c r="E12" s="3"/>
      <c r="F12" s="3"/>
      <c r="G12" s="3"/>
      <c r="H12" s="3"/>
      <c r="I12" s="3"/>
      <c r="J12" s="3"/>
      <c r="K12" s="3"/>
      <c r="L12" s="3"/>
    </row>
    <row r="13" ht="26" customHeight="1" spans="1:12" x14ac:dyDescent="0.25">
      <c r="A13" s="2" t="s">
        <v>102</v>
      </c>
      <c r="B13" s="2"/>
      <c r="C13" s="2"/>
      <c r="D13" s="9" t="str">
        <f>'Вводные'!B4</f>
        <v>Учебный непроизводственный объект, новое строительство</v>
      </c>
      <c r="E13" s="9"/>
      <c r="F13" s="9"/>
      <c r="G13" s="9"/>
      <c r="H13" s="9"/>
      <c r="I13" s="9"/>
      <c r="J13" s="9"/>
      <c r="K13" s="9"/>
      <c r="L13" s="9"/>
    </row>
    <row r="14" ht="26" customHeight="1" spans="1:12" x14ac:dyDescent="0.25">
      <c r="A14" s="2" t="s">
        <v>103</v>
      </c>
      <c r="B14" s="2"/>
      <c r="C14" s="2"/>
      <c r="D14" s="9" t="str">
        <f>'Вводные'!B16</f>
        <v>ЛС-02-01-01</v>
      </c>
      <c r="E14" s="9"/>
      <c r="F14" s="9"/>
      <c r="G14" s="9"/>
      <c r="H14" s="9"/>
      <c r="I14" s="9"/>
      <c r="J14" s="9"/>
      <c r="K14" s="9"/>
      <c r="L14" s="9"/>
    </row>
    <row r="15" ht="26" customHeight="1" spans="1:12" x14ac:dyDescent="0.25">
      <c r="A15" s="2" t="s">
        <v>104</v>
      </c>
      <c r="B15" s="2"/>
      <c r="C15" s="2"/>
      <c r="D15" s="9" t="str">
        <f>'Вводные'!B5</f>
        <v>Ручные земляные работы</v>
      </c>
      <c r="E15" s="9"/>
      <c r="F15" s="9"/>
      <c r="G15" s="9"/>
      <c r="H15" s="9"/>
      <c r="I15" s="9"/>
      <c r="J15" s="9"/>
      <c r="K15" s="9"/>
      <c r="L15" s="9"/>
    </row>
    <row r="16" ht="26" customHeight="1" spans="1:12" x14ac:dyDescent="0.25">
      <c r="A16" s="2" t="s">
        <v>105</v>
      </c>
      <c r="B16" s="2"/>
      <c r="C16" s="2"/>
      <c r="D16" s="9" t="str">
        <f>'Вводные'!B6</f>
        <v>РИМ</v>
      </c>
      <c r="E16" s="9"/>
      <c r="F16" s="9"/>
      <c r="G16" s="9"/>
      <c r="H16" s="9"/>
      <c r="I16" s="9"/>
      <c r="J16" s="9"/>
      <c r="K16" s="9"/>
      <c r="L16" s="9"/>
    </row>
    <row r="17" ht="26" customHeight="1" spans="1:12" x14ac:dyDescent="0.25">
      <c r="A17" s="2" t="s">
        <v>106</v>
      </c>
      <c r="B17" s="2"/>
      <c r="C17" s="2"/>
      <c r="D17" s="9" t="str">
        <f>'Вводные'!B17</f>
        <v>Учебная ВОР-01, учебный чертёж ЗР-01</v>
      </c>
      <c r="E17" s="9"/>
      <c r="F17" s="9"/>
      <c r="G17" s="9"/>
      <c r="H17" s="9"/>
      <c r="I17" s="9"/>
      <c r="J17" s="9"/>
      <c r="K17" s="9"/>
      <c r="L17" s="9"/>
    </row>
    <row r="18" ht="26" customHeight="1" spans="1:12" x14ac:dyDescent="0.25">
      <c r="A18" s="2" t="s">
        <v>107</v>
      </c>
      <c r="B18" s="2"/>
      <c r="C18" s="2"/>
      <c r="D18" s="9" t="str">
        <f>'Вводные'!B9</f>
        <v>II квартал 2026 года</v>
      </c>
      <c r="E18" s="9"/>
      <c r="F18" s="9"/>
      <c r="G18" s="9"/>
      <c r="H18" s="9"/>
      <c r="I18" s="9"/>
      <c r="J18" s="9"/>
      <c r="K18" s="9"/>
      <c r="L18" s="9"/>
    </row>
    <row r="19" ht="26" customHeight="1" spans="1:12" x14ac:dyDescent="0.25">
      <c r="A19" s="2" t="s">
        <v>108</v>
      </c>
      <c r="B19" s="2"/>
      <c r="C19" s="2"/>
      <c r="D19" s="10">
        <f>ROUND(L62/1000,2)</f>
        <v>37.86</v>
      </c>
      <c r="E19" s="10"/>
      <c r="F19" s="10"/>
      <c r="G19" s="10"/>
      <c r="H19" s="10"/>
      <c r="I19" s="10"/>
      <c r="J19" s="10"/>
      <c r="K19" s="10"/>
      <c r="L19" s="10"/>
    </row>
    <row r="20" ht="26" customHeight="1" spans="1:12" x14ac:dyDescent="0.25">
      <c r="A20" s="2" t="s">
        <v>109</v>
      </c>
      <c r="B20" s="2"/>
      <c r="C20" s="2"/>
      <c r="D20" s="10">
        <f>ROUND(L61/1000,2)</f>
        <v>37.86</v>
      </c>
      <c r="E20" s="10"/>
      <c r="F20" s="10"/>
      <c r="G20" s="10"/>
      <c r="H20" s="10"/>
      <c r="I20" s="10"/>
      <c r="J20" s="10"/>
      <c r="K20" s="10"/>
      <c r="L20" s="10"/>
    </row>
    <row r="21" ht="26" customHeight="1" spans="1:12" x14ac:dyDescent="0.25">
      <c r="A21" s="2" t="s">
        <v>110</v>
      </c>
      <c r="B21" s="2"/>
      <c r="C21" s="2"/>
      <c r="D21" s="10">
        <f>0</f>
        <v>0</v>
      </c>
      <c r="E21" s="10"/>
      <c r="F21" s="10"/>
      <c r="G21" s="10"/>
      <c r="H21" s="10"/>
      <c r="I21" s="10"/>
      <c r="J21" s="10"/>
      <c r="K21" s="10"/>
      <c r="L21" s="10"/>
    </row>
    <row r="22" ht="26" customHeight="1" spans="1:12" x14ac:dyDescent="0.25">
      <c r="A22" s="2" t="s">
        <v>111</v>
      </c>
      <c r="B22" s="2"/>
      <c r="C22" s="2"/>
      <c r="D22" s="10">
        <f>0</f>
        <v>0</v>
      </c>
      <c r="E22" s="10"/>
      <c r="F22" s="10"/>
      <c r="G22" s="10"/>
      <c r="H22" s="10"/>
      <c r="I22" s="10"/>
      <c r="J22" s="10"/>
      <c r="K22" s="10"/>
      <c r="L22" s="10"/>
    </row>
    <row r="23" ht="26" customHeight="1" spans="1:12" x14ac:dyDescent="0.25">
      <c r="A23" s="2" t="s">
        <v>112</v>
      </c>
      <c r="B23" s="2"/>
      <c r="C23" s="2"/>
      <c r="D23" s="10">
        <f>0</f>
        <v>0</v>
      </c>
      <c r="E23" s="10"/>
      <c r="F23" s="10"/>
      <c r="G23" s="10"/>
      <c r="H23" s="10"/>
      <c r="I23" s="10"/>
      <c r="J23" s="10"/>
      <c r="K23" s="10"/>
      <c r="L23" s="10"/>
    </row>
    <row r="24" ht="26" customHeight="1" spans="1:12" x14ac:dyDescent="0.25">
      <c r="A24" s="2" t="s">
        <v>113</v>
      </c>
      <c r="B24" s="2"/>
      <c r="C24" s="2"/>
      <c r="D24" s="10">
        <f>ROUND(L54/1000,2)</f>
        <v>16.53</v>
      </c>
      <c r="E24" s="10"/>
      <c r="F24" s="10"/>
      <c r="G24" s="10"/>
      <c r="H24" s="10"/>
      <c r="I24" s="10"/>
      <c r="J24" s="10"/>
      <c r="K24" s="10"/>
      <c r="L24" s="10"/>
    </row>
    <row r="25" ht="26" customHeight="1" spans="1:12" x14ac:dyDescent="0.25">
      <c r="A25" s="2" t="s">
        <v>114</v>
      </c>
      <c r="B25" s="2"/>
      <c r="C25" s="2"/>
      <c r="D25" s="10">
        <f>0</f>
        <v>0</v>
      </c>
      <c r="E25" s="10"/>
      <c r="F25" s="10"/>
      <c r="G25" s="10"/>
      <c r="H25" s="10"/>
      <c r="I25" s="10"/>
      <c r="J25" s="10"/>
      <c r="K25" s="10"/>
      <c r="L25" s="10"/>
    </row>
    <row r="26" ht="26" customHeight="1" spans="1:12" x14ac:dyDescent="0.25">
      <c r="A26" s="2" t="s">
        <v>115</v>
      </c>
      <c r="B26" s="2"/>
      <c r="C26" s="2"/>
      <c r="D26" s="10">
        <f>L65</f>
        <v>28.2</v>
      </c>
      <c r="E26" s="10"/>
      <c r="F26" s="10"/>
      <c r="G26" s="10"/>
      <c r="H26" s="10"/>
      <c r="I26" s="10"/>
      <c r="J26" s="10"/>
      <c r="K26" s="10"/>
      <c r="L26" s="10"/>
    </row>
    <row r="27" ht="26" customHeight="1" spans="1:12" x14ac:dyDescent="0.25">
      <c r="A27" s="2" t="s">
        <v>116</v>
      </c>
      <c r="B27" s="2"/>
      <c r="C27" s="2"/>
      <c r="D27" s="10">
        <f>0</f>
        <v>0</v>
      </c>
      <c r="E27" s="10"/>
      <c r="F27" s="10"/>
      <c r="G27" s="10"/>
      <c r="H27" s="10"/>
      <c r="I27" s="10"/>
      <c r="J27" s="10"/>
      <c r="K27" s="10"/>
      <c r="L27" s="10"/>
    </row>
    <row r="29" ht="108" customHeight="1" spans="1:12" x14ac:dyDescent="0.25">
      <c r="A29" s="6" t="s">
        <v>117</v>
      </c>
      <c r="B29" s="6" t="s">
        <v>118</v>
      </c>
      <c r="C29" s="6" t="s">
        <v>104</v>
      </c>
      <c r="D29" s="6" t="s">
        <v>119</v>
      </c>
      <c r="E29" s="6" t="s">
        <v>120</v>
      </c>
      <c r="F29" s="6" t="s">
        <v>121</v>
      </c>
      <c r="G29" s="6" t="s">
        <v>122</v>
      </c>
      <c r="H29" s="6" t="s">
        <v>123</v>
      </c>
      <c r="I29" s="6" t="s">
        <v>124</v>
      </c>
      <c r="J29" s="6" t="s">
        <v>125</v>
      </c>
      <c r="K29" s="6" t="s">
        <v>126</v>
      </c>
      <c r="L29" s="6" t="s">
        <v>127</v>
      </c>
    </row>
    <row r="30" ht="26" customHeight="1" spans="1:12" x14ac:dyDescent="0.25">
      <c r="A30" s="7">
        <v>1</v>
      </c>
      <c r="B30" s="7">
        <v>2</v>
      </c>
      <c r="C30" s="7">
        <v>3</v>
      </c>
      <c r="D30" s="7">
        <v>4</v>
      </c>
      <c r="E30" s="7">
        <v>5</v>
      </c>
      <c r="F30" s="7">
        <v>6</v>
      </c>
      <c r="G30" s="7">
        <v>7</v>
      </c>
      <c r="H30" s="7">
        <v>8</v>
      </c>
      <c r="I30" s="7">
        <v>9</v>
      </c>
      <c r="J30" s="7">
        <v>10</v>
      </c>
      <c r="K30" s="7">
        <v>11</v>
      </c>
      <c r="L30" s="7">
        <v>12</v>
      </c>
    </row>
    <row r="31" ht="28" customHeight="1" spans="1:12" x14ac:dyDescent="0.25">
      <c r="A31" s="11" t="s">
        <v>128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ht="64" customHeight="1" spans="1:7" x14ac:dyDescent="0.25">
      <c r="A32" s="7">
        <v>1</v>
      </c>
      <c r="B32" s="12" t="str">
        <f>'Нормы_ресурсы'!B5</f>
        <v>01-02-057-02</v>
      </c>
      <c r="C32" s="12" t="str">
        <f>'Нормы_ресурсы'!C5</f>
        <v>Разработка грунта вручную в траншеях глубиной до 2 м без креплений с откосами, группа грунтов: 2</v>
      </c>
      <c r="D32" s="12" t="str">
        <f>'Нормы_ресурсы'!D5</f>
        <v>100 м3</v>
      </c>
      <c r="E32" s="13">
        <f>'ВОР'!D5/'Нормы_ресурсы'!E5</f>
        <v>0.12</v>
      </c>
      <c r="F32" s="13">
        <f>'Вводные'!B18</f>
        <v>1</v>
      </c>
      <c r="G32" s="13">
        <f>ROUND(E32*F32,7)</f>
        <v>0.12</v>
      </c>
    </row>
    <row r="33" ht="26" customHeight="1" spans="1:12" x14ac:dyDescent="0.25">
      <c r="A33" s="2"/>
      <c r="B33" s="2" t="s">
        <v>129</v>
      </c>
      <c r="C33" s="2" t="s">
        <v>130</v>
      </c>
      <c r="D33" s="2" t="s">
        <v>131</v>
      </c>
      <c r="E33" s="2"/>
      <c r="F33" s="2"/>
      <c r="G33" s="13">
        <f>G34</f>
        <v>18.48</v>
      </c>
      <c r="H33" s="2"/>
      <c r="I33" s="2"/>
      <c r="J33" s="2"/>
      <c r="K33" s="2"/>
      <c r="L33" s="14">
        <f>L34</f>
        <v>10989.69</v>
      </c>
    </row>
    <row r="34" ht="26" customHeight="1" spans="1:12" x14ac:dyDescent="0.25">
      <c r="A34" s="2"/>
      <c r="B34" s="12" t="str">
        <f>'Нормы_ресурсы'!F5</f>
        <v>1-100-20</v>
      </c>
      <c r="C34" s="12" t="str">
        <f>'Нормы_ресурсы'!G5</f>
        <v>Средний разряд работы 2,0</v>
      </c>
      <c r="D34" s="2" t="s">
        <v>131</v>
      </c>
      <c r="E34" s="13">
        <f>'Нормы_ресурсы'!H5</f>
        <v>154</v>
      </c>
      <c r="F34" s="7">
        <v>1</v>
      </c>
      <c r="G34" s="13">
        <f>ROUND(E34*F34*G32,7)</f>
        <v>18.48</v>
      </c>
      <c r="H34" s="2"/>
      <c r="I34" s="2"/>
      <c r="J34" s="14">
        <f>'Цены_снимок'!C5</f>
        <v>594.68</v>
      </c>
      <c r="K34" s="13">
        <f>'Вводные'!B19</f>
        <v>1</v>
      </c>
      <c r="L34" s="14">
        <f>ROUND(G34*J34*K34,2)</f>
        <v>10989.69</v>
      </c>
    </row>
    <row r="35" ht="26" customHeight="1" spans="1:12" x14ac:dyDescent="0.25">
      <c r="A35" s="2"/>
      <c r="B35" s="2"/>
      <c r="C35" s="2" t="s">
        <v>132</v>
      </c>
      <c r="D35" s="2"/>
      <c r="E35" s="2"/>
      <c r="F35" s="2"/>
      <c r="G35" s="2"/>
      <c r="H35" s="2"/>
      <c r="I35" s="2"/>
      <c r="J35" s="2"/>
      <c r="K35" s="2"/>
      <c r="L35" s="14">
        <f>L33</f>
        <v>10989.69</v>
      </c>
    </row>
    <row r="36" ht="26" customHeight="1" spans="1:12" x14ac:dyDescent="0.25">
      <c r="A36" s="2"/>
      <c r="B36" s="2"/>
      <c r="C36" s="2" t="s">
        <v>133</v>
      </c>
      <c r="D36" s="2"/>
      <c r="E36" s="2"/>
      <c r="F36" s="2"/>
      <c r="G36" s="2"/>
      <c r="H36" s="2"/>
      <c r="I36" s="2"/>
      <c r="J36" s="2"/>
      <c r="K36" s="2"/>
      <c r="L36" s="14">
        <f>L33</f>
        <v>10989.69</v>
      </c>
    </row>
    <row r="37" ht="26" customHeight="1" spans="1:12" x14ac:dyDescent="0.25">
      <c r="A37" s="2"/>
      <c r="B37" s="2" t="s">
        <v>134</v>
      </c>
      <c r="C37" s="2" t="s">
        <v>135</v>
      </c>
      <c r="D37" s="2" t="s">
        <v>136</v>
      </c>
      <c r="E37" s="13">
        <f>'Вводные'!B14*100</f>
        <v>89</v>
      </c>
      <c r="F37" s="7">
        <v>1</v>
      </c>
      <c r="G37" s="13">
        <f>ROUND(E37*F37,7)</f>
        <v>89</v>
      </c>
      <c r="H37" s="2"/>
      <c r="I37" s="2"/>
      <c r="J37" s="2"/>
      <c r="K37" s="2"/>
      <c r="L37" s="14">
        <f>ROUND(L36*G37/100,2)</f>
        <v>9780.82</v>
      </c>
    </row>
    <row r="38" ht="26" customHeight="1" spans="1:12" x14ac:dyDescent="0.25">
      <c r="A38" s="2"/>
      <c r="B38" s="2" t="s">
        <v>137</v>
      </c>
      <c r="C38" s="2" t="s">
        <v>138</v>
      </c>
      <c r="D38" s="2" t="s">
        <v>136</v>
      </c>
      <c r="E38" s="13">
        <f>'Вводные'!B15*100</f>
        <v>40</v>
      </c>
      <c r="F38" s="7">
        <v>1</v>
      </c>
      <c r="G38" s="13">
        <f>ROUND(E38*F38,7)</f>
        <v>40</v>
      </c>
      <c r="H38" s="2"/>
      <c r="I38" s="2"/>
      <c r="J38" s="2"/>
      <c r="K38" s="2"/>
      <c r="L38" s="14">
        <f>ROUND(L36*G38/100,2)</f>
        <v>4395.88</v>
      </c>
    </row>
    <row r="39" ht="26" customHeight="1" spans="1:12" x14ac:dyDescent="0.25">
      <c r="A39" s="2"/>
      <c r="B39" s="2"/>
      <c r="C39" s="2" t="s">
        <v>139</v>
      </c>
      <c r="D39" s="2"/>
      <c r="E39" s="2"/>
      <c r="F39" s="2"/>
      <c r="G39" s="2"/>
      <c r="H39" s="2"/>
      <c r="I39" s="2"/>
      <c r="J39" s="14">
        <f>ROUND(L39/E32,2)</f>
        <v>209719.92</v>
      </c>
      <c r="K39" s="2"/>
      <c r="L39" s="14">
        <f>SUM(L35,L37:L38)</f>
        <v>25166.39</v>
      </c>
    </row>
    <row r="40" ht="26" customHeight="1" spans="1:3" x14ac:dyDescent="0.25">
      <c r="A40" s="2"/>
      <c r="B40" s="2"/>
      <c r="C40" s="2" t="s">
        <v>140</v>
      </c>
    </row>
    <row r="42" ht="64" customHeight="1" spans="1:7" x14ac:dyDescent="0.25">
      <c r="A42" s="7">
        <v>2</v>
      </c>
      <c r="B42" s="12" t="str">
        <f>'Нормы_ресурсы'!B6</f>
        <v>01-02-061-02</v>
      </c>
      <c r="C42" s="12" t="str">
        <f>'Нормы_ресурсы'!C6</f>
        <v>Засыпка вручную траншей, пазух котлованов и ям, группа грунтов: 2</v>
      </c>
      <c r="D42" s="12" t="str">
        <f>'Нормы_ресурсы'!D6</f>
        <v>100 м3</v>
      </c>
      <c r="E42" s="13">
        <f>'ВОР'!D6/'Нормы_ресурсы'!E6</f>
        <v>0.1</v>
      </c>
      <c r="F42" s="13">
        <f>'Вводные'!B18</f>
        <v>1</v>
      </c>
      <c r="G42" s="13">
        <f>ROUND(E42*F42,7)</f>
        <v>0.1</v>
      </c>
    </row>
    <row r="43" ht="26" customHeight="1" spans="1:12" x14ac:dyDescent="0.25">
      <c r="A43" s="2"/>
      <c r="B43" s="2" t="s">
        <v>129</v>
      </c>
      <c r="C43" s="2" t="s">
        <v>130</v>
      </c>
      <c r="D43" s="2" t="s">
        <v>131</v>
      </c>
      <c r="E43" s="2"/>
      <c r="F43" s="2"/>
      <c r="G43" s="13">
        <f>G44</f>
        <v>9.72</v>
      </c>
      <c r="H43" s="2"/>
      <c r="I43" s="2"/>
      <c r="J43" s="2"/>
      <c r="K43" s="2"/>
      <c r="L43" s="14">
        <f>L44</f>
        <v>5541.66</v>
      </c>
    </row>
    <row r="44" ht="26" customHeight="1" spans="1:12" x14ac:dyDescent="0.25">
      <c r="A44" s="2"/>
      <c r="B44" s="12" t="str">
        <f>'Нормы_ресурсы'!F6</f>
        <v>1-100-15</v>
      </c>
      <c r="C44" s="12" t="str">
        <f>'Нормы_ресурсы'!G6</f>
        <v>Средний разряд работы 1,5</v>
      </c>
      <c r="D44" s="2" t="s">
        <v>131</v>
      </c>
      <c r="E44" s="13">
        <f>'Нормы_ресурсы'!H6</f>
        <v>97.2</v>
      </c>
      <c r="F44" s="7">
        <v>1</v>
      </c>
      <c r="G44" s="13">
        <f>ROUND(E44*F44*G42,7)</f>
        <v>9.72</v>
      </c>
      <c r="H44" s="2"/>
      <c r="I44" s="2"/>
      <c r="J44" s="14">
        <f>'Цены_снимок'!C6</f>
        <v>570.13</v>
      </c>
      <c r="K44" s="13">
        <f>'Вводные'!B19</f>
        <v>1</v>
      </c>
      <c r="L44" s="14">
        <f>ROUND(G44*J44*K44,2)</f>
        <v>5541.66</v>
      </c>
    </row>
    <row r="45" ht="26" customHeight="1" spans="1:12" x14ac:dyDescent="0.25">
      <c r="A45" s="2"/>
      <c r="B45" s="2"/>
      <c r="C45" s="2" t="s">
        <v>132</v>
      </c>
      <c r="D45" s="2"/>
      <c r="E45" s="2"/>
      <c r="F45" s="2"/>
      <c r="G45" s="2"/>
      <c r="H45" s="2"/>
      <c r="I45" s="2"/>
      <c r="J45" s="2"/>
      <c r="K45" s="2"/>
      <c r="L45" s="14">
        <f>L43</f>
        <v>5541.66</v>
      </c>
    </row>
    <row r="46" ht="26" customHeight="1" spans="1:12" x14ac:dyDescent="0.25">
      <c r="A46" s="2"/>
      <c r="B46" s="2"/>
      <c r="C46" s="2" t="s">
        <v>133</v>
      </c>
      <c r="D46" s="2"/>
      <c r="E46" s="2"/>
      <c r="F46" s="2"/>
      <c r="G46" s="2"/>
      <c r="H46" s="2"/>
      <c r="I46" s="2"/>
      <c r="J46" s="2"/>
      <c r="K46" s="2"/>
      <c r="L46" s="14">
        <f>L43</f>
        <v>5541.66</v>
      </c>
    </row>
    <row r="47" ht="26" customHeight="1" spans="1:12" x14ac:dyDescent="0.25">
      <c r="A47" s="2"/>
      <c r="B47" s="2" t="s">
        <v>134</v>
      </c>
      <c r="C47" s="2" t="s">
        <v>135</v>
      </c>
      <c r="D47" s="2" t="s">
        <v>136</v>
      </c>
      <c r="E47" s="13">
        <f>'Вводные'!B14*100</f>
        <v>89</v>
      </c>
      <c r="F47" s="7">
        <v>1</v>
      </c>
      <c r="G47" s="13">
        <f>ROUND(E47*F47,7)</f>
        <v>89</v>
      </c>
      <c r="H47" s="2"/>
      <c r="I47" s="2"/>
      <c r="J47" s="2"/>
      <c r="K47" s="2"/>
      <c r="L47" s="14">
        <f>ROUND(L46*G47/100,2)</f>
        <v>4932.08</v>
      </c>
    </row>
    <row r="48" ht="26" customHeight="1" spans="1:12" x14ac:dyDescent="0.25">
      <c r="A48" s="2"/>
      <c r="B48" s="2" t="s">
        <v>137</v>
      </c>
      <c r="C48" s="2" t="s">
        <v>138</v>
      </c>
      <c r="D48" s="2" t="s">
        <v>136</v>
      </c>
      <c r="E48" s="13">
        <f>'Вводные'!B15*100</f>
        <v>40</v>
      </c>
      <c r="F48" s="7">
        <v>1</v>
      </c>
      <c r="G48" s="13">
        <f>ROUND(E48*F48,7)</f>
        <v>40</v>
      </c>
      <c r="H48" s="2"/>
      <c r="I48" s="2"/>
      <c r="J48" s="2"/>
      <c r="K48" s="2"/>
      <c r="L48" s="14">
        <f>ROUND(L46*G48/100,2)</f>
        <v>2216.66</v>
      </c>
    </row>
    <row r="49" ht="26" customHeight="1" spans="1:12" x14ac:dyDescent="0.25">
      <c r="A49" s="2"/>
      <c r="B49" s="2"/>
      <c r="C49" s="2" t="s">
        <v>139</v>
      </c>
      <c r="D49" s="2"/>
      <c r="E49" s="2"/>
      <c r="F49" s="2"/>
      <c r="G49" s="2"/>
      <c r="H49" s="2"/>
      <c r="I49" s="2"/>
      <c r="J49" s="14">
        <f>ROUND(L49/E42,2)</f>
        <v>126904</v>
      </c>
      <c r="K49" s="2"/>
      <c r="L49" s="14">
        <f>SUM(L45,L47:L48)</f>
        <v>12690.4</v>
      </c>
    </row>
    <row r="50" ht="26" customHeight="1" spans="1:3" x14ac:dyDescent="0.25">
      <c r="A50" s="2"/>
      <c r="B50" s="2"/>
      <c r="C50" s="2" t="s">
        <v>141</v>
      </c>
    </row>
    <row r="53" ht="26" customHeight="1" spans="1:12" x14ac:dyDescent="0.25">
      <c r="A53" s="2"/>
      <c r="B53" s="2"/>
      <c r="C53" s="2" t="s">
        <v>142</v>
      </c>
      <c r="D53" s="2"/>
      <c r="E53" s="2"/>
      <c r="F53" s="2"/>
      <c r="G53" s="2"/>
      <c r="H53" s="2"/>
      <c r="I53" s="2"/>
      <c r="J53" s="2"/>
      <c r="K53" s="2"/>
      <c r="L53" s="14">
        <f>SUM(L35,L45)</f>
        <v>16531.35</v>
      </c>
    </row>
    <row r="54" ht="26" customHeight="1" spans="1:12" x14ac:dyDescent="0.25">
      <c r="A54" s="2"/>
      <c r="B54" s="2"/>
      <c r="C54" s="2" t="s">
        <v>143</v>
      </c>
      <c r="D54" s="2"/>
      <c r="E54" s="2"/>
      <c r="F54" s="2"/>
      <c r="G54" s="2"/>
      <c r="H54" s="2"/>
      <c r="I54" s="2"/>
      <c r="J54" s="2"/>
      <c r="K54" s="2"/>
      <c r="L54" s="14">
        <f>L53</f>
        <v>16531.35</v>
      </c>
    </row>
    <row r="55" ht="26" customHeight="1" spans="1:12" x14ac:dyDescent="0.25">
      <c r="A55" s="2"/>
      <c r="B55" s="2"/>
      <c r="C55" s="2" t="s">
        <v>144</v>
      </c>
      <c r="D55" s="2"/>
      <c r="E55" s="2"/>
      <c r="F55" s="2"/>
      <c r="G55" s="2"/>
      <c r="H55" s="2"/>
      <c r="I55" s="2"/>
      <c r="J55" s="2"/>
      <c r="K55" s="2"/>
      <c r="L55" s="14">
        <f>0</f>
        <v>0</v>
      </c>
    </row>
    <row r="56" ht="26" customHeight="1" spans="1:12" x14ac:dyDescent="0.25">
      <c r="A56" s="2"/>
      <c r="B56" s="2"/>
      <c r="C56" s="2" t="s">
        <v>145</v>
      </c>
      <c r="D56" s="2"/>
      <c r="E56" s="2"/>
      <c r="F56" s="2"/>
      <c r="G56" s="2"/>
      <c r="H56" s="2"/>
      <c r="I56" s="2"/>
      <c r="J56" s="2"/>
      <c r="K56" s="2"/>
      <c r="L56" s="14">
        <f>0</f>
        <v>0</v>
      </c>
    </row>
    <row r="57" ht="26" customHeight="1" spans="1:12" x14ac:dyDescent="0.25">
      <c r="A57" s="2"/>
      <c r="B57" s="2"/>
      <c r="C57" s="2" t="s">
        <v>146</v>
      </c>
      <c r="D57" s="2"/>
      <c r="E57" s="2"/>
      <c r="F57" s="2"/>
      <c r="G57" s="2"/>
      <c r="H57" s="2"/>
      <c r="I57" s="2"/>
      <c r="J57" s="2"/>
      <c r="K57" s="2"/>
      <c r="L57" s="14">
        <f>0</f>
        <v>0</v>
      </c>
    </row>
    <row r="58" ht="26" customHeight="1" spans="1:12" x14ac:dyDescent="0.25">
      <c r="A58" s="2"/>
      <c r="B58" s="2"/>
      <c r="C58" s="2" t="s">
        <v>147</v>
      </c>
      <c r="D58" s="2"/>
      <c r="E58" s="2"/>
      <c r="F58" s="2"/>
      <c r="G58" s="2"/>
      <c r="H58" s="2"/>
      <c r="I58" s="2"/>
      <c r="J58" s="2"/>
      <c r="K58" s="2"/>
      <c r="L58" s="14">
        <f>SUM(L54,L56)</f>
        <v>16531.35</v>
      </c>
    </row>
    <row r="59" ht="26" customHeight="1" spans="1:12" x14ac:dyDescent="0.25">
      <c r="A59" s="2"/>
      <c r="B59" s="2"/>
      <c r="C59" s="2" t="s">
        <v>148</v>
      </c>
      <c r="D59" s="2"/>
      <c r="E59" s="2"/>
      <c r="F59" s="2"/>
      <c r="G59" s="2"/>
      <c r="H59" s="2"/>
      <c r="I59" s="2"/>
      <c r="J59" s="2"/>
      <c r="K59" s="2"/>
      <c r="L59" s="14">
        <f>SUM(L37,L47)</f>
        <v>14712.9</v>
      </c>
    </row>
    <row r="60" ht="26" customHeight="1" spans="1:12" x14ac:dyDescent="0.25">
      <c r="A60" s="2"/>
      <c r="B60" s="2"/>
      <c r="C60" s="2" t="s">
        <v>149</v>
      </c>
      <c r="D60" s="2"/>
      <c r="E60" s="2"/>
      <c r="F60" s="2"/>
      <c r="G60" s="2"/>
      <c r="H60" s="2"/>
      <c r="I60" s="2"/>
      <c r="J60" s="2"/>
      <c r="K60" s="2"/>
      <c r="L60" s="14">
        <f>SUM(L38,L48)</f>
        <v>6612.54</v>
      </c>
    </row>
    <row r="61" ht="26" customHeight="1" spans="1:12" x14ac:dyDescent="0.25">
      <c r="A61" s="2"/>
      <c r="B61" s="2"/>
      <c r="C61" s="2" t="s">
        <v>150</v>
      </c>
      <c r="D61" s="2"/>
      <c r="E61" s="2"/>
      <c r="F61" s="2"/>
      <c r="G61" s="2"/>
      <c r="H61" s="2"/>
      <c r="I61" s="2"/>
      <c r="J61" s="2"/>
      <c r="K61" s="2"/>
      <c r="L61" s="14">
        <f>SUM(L39,L49)</f>
        <v>37856.79</v>
      </c>
    </row>
    <row r="62" ht="26" customHeight="1" spans="1:12" x14ac:dyDescent="0.25">
      <c r="A62" s="2"/>
      <c r="B62" s="2"/>
      <c r="C62" s="2" t="s">
        <v>151</v>
      </c>
      <c r="D62" s="2"/>
      <c r="E62" s="2"/>
      <c r="F62" s="2"/>
      <c r="G62" s="2"/>
      <c r="H62" s="2"/>
      <c r="I62" s="2"/>
      <c r="J62" s="2"/>
      <c r="K62" s="2"/>
      <c r="L62" s="14">
        <f>L61</f>
        <v>37856.79</v>
      </c>
    </row>
    <row r="63" ht="26" customHeight="1" spans="1:12" x14ac:dyDescent="0.25">
      <c r="A63" s="2"/>
      <c r="B63" s="2"/>
      <c r="C63" s="2" t="s">
        <v>152</v>
      </c>
      <c r="D63" s="2"/>
      <c r="E63" s="2"/>
      <c r="F63" s="2"/>
      <c r="G63" s="2"/>
      <c r="H63" s="2"/>
      <c r="I63" s="2"/>
      <c r="J63" s="2"/>
      <c r="K63" s="2"/>
      <c r="L63" s="14">
        <f>0</f>
        <v>0</v>
      </c>
    </row>
    <row r="64" ht="26" customHeight="1" spans="1:12" x14ac:dyDescent="0.25">
      <c r="A64" s="2"/>
      <c r="B64" s="2"/>
      <c r="C64" s="2" t="s">
        <v>153</v>
      </c>
      <c r="D64" s="2"/>
      <c r="E64" s="2"/>
      <c r="F64" s="2"/>
      <c r="G64" s="2"/>
      <c r="H64" s="2"/>
      <c r="I64" s="2"/>
      <c r="J64" s="2"/>
      <c r="K64" s="2"/>
      <c r="L64" s="14">
        <f>0</f>
        <v>0</v>
      </c>
    </row>
    <row r="65" ht="26" customHeight="1" spans="1:12" x14ac:dyDescent="0.25">
      <c r="A65" s="2"/>
      <c r="B65" s="2"/>
      <c r="C65" s="2" t="s">
        <v>154</v>
      </c>
      <c r="D65" s="2"/>
      <c r="E65" s="2"/>
      <c r="F65" s="2"/>
      <c r="G65" s="2"/>
      <c r="H65" s="2"/>
      <c r="I65" s="2"/>
      <c r="J65" s="2"/>
      <c r="K65" s="2"/>
      <c r="L65" s="13">
        <f>SUM(G34,G44)</f>
        <v>28.2</v>
      </c>
    </row>
    <row r="66" ht="26" customHeight="1" spans="1:12" x14ac:dyDescent="0.25">
      <c r="A66" s="2"/>
      <c r="B66" s="2"/>
      <c r="C66" s="2" t="s">
        <v>155</v>
      </c>
      <c r="D66" s="2"/>
      <c r="E66" s="2"/>
      <c r="F66" s="2"/>
      <c r="G66" s="2"/>
      <c r="H66" s="2"/>
      <c r="I66" s="2"/>
      <c r="J66" s="2"/>
      <c r="K66" s="2"/>
      <c r="L66" s="13">
        <f>0</f>
        <v>0</v>
      </c>
    </row>
    <row r="68" ht="30" customHeight="1" spans="1:12" x14ac:dyDescent="0.25">
      <c r="A68" s="2" t="s">
        <v>156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ht="30" customHeight="1" spans="1:12" x14ac:dyDescent="0.25">
      <c r="A69" s="2" t="s">
        <v>157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1" ht="32" customHeight="1" spans="1:12" x14ac:dyDescent="0.25">
      <c r="A71" s="2" t="s">
        <v>158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ht="30" customHeight="1" spans="1:12" x14ac:dyDescent="0.25">
      <c r="A72" s="2" t="s">
        <v>159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</sheetData>
  <sheetProtection sheet="1" formatColumns="0" formatRows="0"/>
  <mergeCells count="53">
    <mergeCell ref="A2:L2"/>
    <mergeCell ref="A3:L3"/>
    <mergeCell ref="A5:C5"/>
    <mergeCell ref="D5:L5"/>
    <mergeCell ref="A6:C6"/>
    <mergeCell ref="D6:L6"/>
    <mergeCell ref="A7:C7"/>
    <mergeCell ref="D7:L7"/>
    <mergeCell ref="A8:C8"/>
    <mergeCell ref="D8:L8"/>
    <mergeCell ref="A9:C9"/>
    <mergeCell ref="D9:L9"/>
    <mergeCell ref="A10:C10"/>
    <mergeCell ref="D10:L10"/>
    <mergeCell ref="A11:C11"/>
    <mergeCell ref="D11:L11"/>
    <mergeCell ref="A12:C12"/>
    <mergeCell ref="D12:L12"/>
    <mergeCell ref="A13:C13"/>
    <mergeCell ref="D13:L13"/>
    <mergeCell ref="A14:C14"/>
    <mergeCell ref="D14:L14"/>
    <mergeCell ref="A15:C15"/>
    <mergeCell ref="D15:L15"/>
    <mergeCell ref="A16:C16"/>
    <mergeCell ref="D16:L16"/>
    <mergeCell ref="A17:C17"/>
    <mergeCell ref="D17:L17"/>
    <mergeCell ref="A18:C18"/>
    <mergeCell ref="D18:L18"/>
    <mergeCell ref="A19:C19"/>
    <mergeCell ref="D19:L19"/>
    <mergeCell ref="A20:C20"/>
    <mergeCell ref="D20:L20"/>
    <mergeCell ref="A21:C21"/>
    <mergeCell ref="D21:L21"/>
    <mergeCell ref="A22:C22"/>
    <mergeCell ref="D22:L22"/>
    <mergeCell ref="A23:C23"/>
    <mergeCell ref="D23:L23"/>
    <mergeCell ref="A24:C24"/>
    <mergeCell ref="D24:L24"/>
    <mergeCell ref="A25:C25"/>
    <mergeCell ref="D25:L25"/>
    <mergeCell ref="A26:C26"/>
    <mergeCell ref="D26:L26"/>
    <mergeCell ref="A27:C27"/>
    <mergeCell ref="D27:L27"/>
    <mergeCell ref="A31:L31"/>
    <mergeCell ref="A68:L68"/>
    <mergeCell ref="A69:L69"/>
    <mergeCell ref="A71:L71"/>
    <mergeCell ref="A72:L72"/>
  </mergeCells>
  <pageMargins left="0.25" right="0.25" top="0.4" bottom="0.4" header="0.2" footer="0.2"/>
  <pageSetup paperSize="8" orientation="landscape" fitToWidth="1" fitToHeight="0"/>
  <headerFooter>
    <oddFooter>Сметрикс · учебные материалы | Страница &amp;P из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16"/>
  <sheetViews>
    <sheetView workbookViewId="0" showGridLines="0"/>
  </sheetViews>
  <sheetFormatPr defaultRowHeight="15" outlineLevelRow="0" outlineLevelCol="0" x14ac:dyDescent="55"/>
  <cols>
    <col min="1" max="1" width="65" customWidth="1"/>
    <col min="2" max="2" width="45" customWidth="1"/>
  </cols>
  <sheetData>
    <row r="2" ht="30" customHeight="1" spans="1:2" x14ac:dyDescent="0.25">
      <c r="A2" s="1" t="s">
        <v>160</v>
      </c>
      <c r="B2" s="1"/>
    </row>
    <row r="4" ht="72" customHeight="1" spans="1:2" x14ac:dyDescent="0.25">
      <c r="A4" s="6" t="s">
        <v>161</v>
      </c>
      <c r="B4" s="6" t="s">
        <v>162</v>
      </c>
    </row>
    <row r="5" ht="40" customHeight="1" spans="1:2" x14ac:dyDescent="0.25">
      <c r="A5" s="2" t="s">
        <v>163</v>
      </c>
      <c r="B5" s="12" t="str">
        <f>IF('Вводные'!B6="РИМ","Совпадает","Проверить метод")</f>
        <v>Совпадает</v>
      </c>
    </row>
    <row r="6" ht="40" customHeight="1" spans="1:2" x14ac:dyDescent="0.25">
      <c r="A6" s="2" t="s">
        <v>164</v>
      </c>
      <c r="B6" s="12" t="str">
        <f>IF(AND('ВОР'!C5="м³",'ВОР'!C6="м³"),"Совпадают","Проверить единицы")</f>
        <v>Совпадают</v>
      </c>
    </row>
    <row r="7" ht="40" customHeight="1" spans="1:2" x14ac:dyDescent="0.25">
      <c r="A7" s="2" t="s">
        <v>165</v>
      </c>
      <c r="B7" s="12" t="str">
        <f>IF('Вводные'!B9="II квартал 2026 года","Совпадает","Подобрать цены периода")</f>
        <v>Совпадает</v>
      </c>
    </row>
    <row r="8" ht="40" customHeight="1" spans="1:2" x14ac:dyDescent="0.25">
      <c r="A8" s="2" t="s">
        <v>166</v>
      </c>
      <c r="B8" s="14">
        <f>ROUND('ВОР'!D5-'ВОР'!D6-'Вводные'!B20,7)</f>
        <v>0</v>
      </c>
    </row>
    <row r="9" ht="40" customHeight="1" spans="1:2" x14ac:dyDescent="0.25">
      <c r="A9" s="2" t="s">
        <v>167</v>
      </c>
      <c r="B9" s="12" t="str">
        <f>IF('Вводные'!B21="Нет","Не добавлено","Удалить двойной счёт")</f>
        <v>Не добавлено</v>
      </c>
    </row>
    <row r="10" ht="40" customHeight="1" spans="1:2" x14ac:dyDescent="0.25">
      <c r="A10" s="2" t="s">
        <v>168</v>
      </c>
      <c r="B10" s="14">
        <f>ROUND('ЛСР_РИМ'!L62-SUM('ЛСР_РИМ'!L53,'ЛСР_РИМ'!L59:'ЛСР_РИМ'!L60),2)</f>
        <v>0</v>
      </c>
    </row>
    <row r="11" ht="40" customHeight="1" spans="1:2" x14ac:dyDescent="0.25">
      <c r="A11" s="2" t="s">
        <v>169</v>
      </c>
      <c r="B11" s="14">
        <f>ROUND('ЛСР_РИМ'!L62-SUM('ЛСР_РИМ'!L39,'ЛСР_РИМ'!L49),2)</f>
        <v>0</v>
      </c>
    </row>
    <row r="12" ht="40" customHeight="1" spans="1:2" x14ac:dyDescent="0.25">
      <c r="A12" s="2" t="s">
        <v>17</v>
      </c>
      <c r="B12" s="12" t="str">
        <f>IF('Вводные'!B12="","Требует сверки","Заполнено; сверить источник")</f>
        <v>Требует сверки</v>
      </c>
    </row>
    <row r="13" ht="40" customHeight="1" spans="1:2" x14ac:dyDescent="0.25">
      <c r="A13" s="2" t="s">
        <v>18</v>
      </c>
      <c r="B13" s="12" t="str">
        <f>IF('Вводные'!B13="","Требует сверки","Заполнено; сверить источник")</f>
        <v>Требует сверки</v>
      </c>
    </row>
    <row r="14" ht="40" customHeight="1" spans="1:2" x14ac:dyDescent="0.25">
      <c r="A14" s="2" t="s">
        <v>170</v>
      </c>
      <c r="B14" s="12" t="str">
        <f>IF(AND('Нормы_ресурсы'!F5='Цены_снимок'!A5,'Нормы_ресурсы'!F6='Цены_снимок'!A6),"Совпадают","Проверить коды труда")</f>
        <v>Совпадают</v>
      </c>
    </row>
    <row r="16" ht="48" customHeight="1" spans="1:2" x14ac:dyDescent="0.25">
      <c r="A16" s="2" t="s">
        <v>171</v>
      </c>
      <c r="B16" s="2"/>
    </row>
  </sheetData>
  <sheetProtection sheet="1" formatColumns="0" formatRows="0"/>
  <mergeCells count="2">
    <mergeCell ref="A2:B2"/>
    <mergeCell ref="A16:B16"/>
  </mergeCells>
  <conditionalFormatting sqref="B5:B14">
    <cfRule type="containsText" dxfId="0" priority="1">
      <formula>NOT(ISERROR(SEARCH("Требует",B5)))</formula>
    </cfRule>
  </conditionalFormatting>
  <pageMargins left="0.25" right="0.25" top="0.4" bottom="0.4" header="0.2" footer="0.2"/>
  <pageSetup paperSize="8" orientation="landscape" fitToWidth="1" fitToHeight="0"/>
  <headerFooter>
    <oddFooter>Сметрикс · учебные материалы | Страница &amp;P из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17"/>
  <sheetViews>
    <sheetView workbookViewId="0" showGridLines="0"/>
  </sheetViews>
  <sheetFormatPr defaultRowHeight="15" outlineLevelRow="0" outlineLevelCol="0" x14ac:dyDescent="55"/>
  <cols>
    <col min="1" max="1" width="70" customWidth="1"/>
    <col min="2" max="2" width="28" customWidth="1"/>
  </cols>
  <sheetData>
    <row r="2" ht="30" customHeight="1" spans="1:2" x14ac:dyDescent="0.25">
      <c r="A2" s="1" t="s">
        <v>172</v>
      </c>
      <c r="B2" s="1"/>
    </row>
    <row r="4" ht="66" customHeight="1" spans="1:2" x14ac:dyDescent="0.25">
      <c r="A4" s="2" t="s">
        <v>173</v>
      </c>
      <c r="B4" s="2"/>
    </row>
    <row r="6" ht="26" customHeight="1" spans="1:2" x14ac:dyDescent="0.25">
      <c r="A6" s="2" t="s">
        <v>174</v>
      </c>
      <c r="B6" s="14">
        <f>'ЛСР_РИМ'!L62</f>
        <v>37856.79</v>
      </c>
    </row>
    <row r="7" ht="26" customHeight="1" spans="1:2" x14ac:dyDescent="0.25">
      <c r="A7" s="2" t="s">
        <v>175</v>
      </c>
      <c r="B7" s="4">
        <v>0.02</v>
      </c>
    </row>
    <row r="8" ht="26" customHeight="1" spans="1:2" x14ac:dyDescent="0.25">
      <c r="A8" s="2" t="s">
        <v>176</v>
      </c>
      <c r="B8" s="14">
        <f>ROUND(B6*B7,2)</f>
        <v>757.14</v>
      </c>
    </row>
    <row r="9" ht="26" customHeight="1" spans="1:2" x14ac:dyDescent="0.25">
      <c r="A9" s="2" t="s">
        <v>177</v>
      </c>
      <c r="B9" s="14">
        <f>SUM(B6,B8)</f>
        <v>38613.93</v>
      </c>
    </row>
    <row r="10" ht="26" customHeight="1" spans="1:2" x14ac:dyDescent="0.25">
      <c r="A10" s="2" t="s">
        <v>178</v>
      </c>
      <c r="B10" s="4">
        <v>0.22</v>
      </c>
    </row>
    <row r="11" ht="26" customHeight="1" spans="1:2" x14ac:dyDescent="0.25">
      <c r="A11" s="2" t="s">
        <v>179</v>
      </c>
      <c r="B11" s="14">
        <f>ROUND(B9*B10,2)</f>
        <v>8495.06</v>
      </c>
    </row>
    <row r="12" ht="26" customHeight="1" spans="1:2" x14ac:dyDescent="0.25">
      <c r="A12" s="2" t="s">
        <v>180</v>
      </c>
      <c r="B12" s="14">
        <f>SUM(B9,B11)</f>
        <v>47108.99</v>
      </c>
    </row>
    <row r="14" ht="54" customHeight="1" spans="1:2" x14ac:dyDescent="0.25">
      <c r="A14" s="2" t="s">
        <v>181</v>
      </c>
      <c r="B14" s="2"/>
    </row>
    <row r="15" ht="42" customHeight="1" spans="1:2" x14ac:dyDescent="0.25">
      <c r="A15" s="2" t="s">
        <v>182</v>
      </c>
      <c r="B15" s="2"/>
    </row>
    <row r="16" ht="42" customHeight="1" spans="1:2" x14ac:dyDescent="0.25">
      <c r="A16" s="2" t="s">
        <v>183</v>
      </c>
      <c r="B16" s="2"/>
    </row>
    <row r="17" ht="42" customHeight="1" spans="1:2" x14ac:dyDescent="0.25">
      <c r="A17" s="2" t="s">
        <v>184</v>
      </c>
      <c r="B17" s="2"/>
    </row>
  </sheetData>
  <sheetProtection sheet="1" formatColumns="0" formatRows="0"/>
  <mergeCells count="6">
    <mergeCell ref="A2:B2"/>
    <mergeCell ref="A4:B4"/>
    <mergeCell ref="A14:B14"/>
    <mergeCell ref="A15:B15"/>
    <mergeCell ref="A16:B16"/>
    <mergeCell ref="A17:B17"/>
  </mergeCells>
  <dataValidations count="2">
    <dataValidation type="decimal" showErrorMessage="1" sqref="B10">
      <formula1>0</formula1>
      <formula2>1</formula2>
    </dataValidation>
    <dataValidation type="decimal" showErrorMessage="1" sqref="B7">
      <formula1>0</formula1>
      <formula2>1</formula2>
    </dataValidation>
  </dataValidations>
  <pageMargins left="0.25" right="0.25" top="0.4" bottom="0.4" header="0.2" footer="0.2"/>
  <pageSetup paperSize="8" orientation="landscape" fitToWidth="1" fitToHeight="0"/>
  <headerFooter>
    <oddFooter>Сметрикс · учебные материалы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Вводные</vt:lpstr>
      <vt:lpstr>ВОР</vt:lpstr>
      <vt:lpstr>Нормы_ресурсы</vt:lpstr>
      <vt:lpstr>Цены_снимок</vt:lpstr>
      <vt:lpstr>ЛСР_РИМ</vt:lpstr>
      <vt:lpstr>Проверка</vt:lpstr>
      <vt:lpstr>После_ЛСР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