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Изменения" state="visible" r:id="rId6"/>
    <sheet sheetId="4" name="Исключаемое" state="visible" r:id="rId7"/>
    <sheet sheetId="5" name="Дополнительное" state="visible" r:id="rId8"/>
    <sheet sheetId="6" name="Проверка" state="visible" r:id="rId9"/>
    <sheet sheetId="7" name="Комплект" state="visible" r:id="rId10"/>
    <sheet sheetId="8" name="Пояснение" state="visible" r:id="rId11"/>
  </sheets>
  <definedNames>
    <definedName name="_xlnm.Print_Area" localSheetId="0">'Инструкция'!$A1:$B17</definedName>
    <definedName name="_xlnm.Print_Titles" localSheetId="0">'Инструкция'!$1:$2</definedName>
    <definedName name="_xlnm.Print_Area" localSheetId="1">'Исходные'!$A1:$B24</definedName>
    <definedName name="_xlnm.Print_Titles" localSheetId="1">'Исходные'!$1:$2</definedName>
    <definedName name="_xlnm.Print_Area" localSheetId="2">'Изменения'!$A1:$Q13</definedName>
    <definedName name="_xlnm.Print_Titles" localSheetId="2">'Изменения'!$1:$2</definedName>
    <definedName name="_xlnm.Print_Area" localSheetId="3">'Исключаемое'!$A1:$I26</definedName>
    <definedName name="_xlnm.Print_Titles" localSheetId="3">'Исключаемое'!$1:$2</definedName>
    <definedName name="_xlnm.Print_Area" localSheetId="4">'Дополнительное'!$A1:$I26</definedName>
    <definedName name="_xlnm.Print_Titles" localSheetId="4">'Дополнительное'!$1:$2</definedName>
    <definedName name="_xlnm.Print_Area" localSheetId="5">'Проверка'!$A1:$C42</definedName>
    <definedName name="_xlnm.Print_Titles" localSheetId="5">'Проверка'!$1:$2</definedName>
    <definedName name="_xlnm.Print_Area" localSheetId="6">'Комплект'!$A1:$E14</definedName>
    <definedName name="_xlnm.Print_Titles" localSheetId="6">'Комплект'!$1:$2</definedName>
    <definedName name="_xlnm.Print_Area" localSheetId="7">'Пояснение'!$A1:$B19</definedName>
    <definedName name="_xlnm.Print_Titles" localSheetId="7">'Пояснение'!$1:$2</definedName>
  </definedNames>
  <calcPr calcId="171027" fullCalcOnLoad="1"/>
</workbook>
</file>

<file path=xl/sharedStrings.xml><?xml version="1.0" encoding="utf-8"?>
<sst xmlns="http://schemas.openxmlformats.org/spreadsheetml/2006/main" count="255" uniqueCount="211">
  <si>
    <t>Корректировка сметы: рабочий реестр</t>
  </si>
  <si>
    <t>Порядок</t>
  </si>
  <si>
    <t>Содержание</t>
  </si>
  <si>
    <t>Назначение</t>
  </si>
  <si>
    <t>Авторский реестр и пояснительная записка. Не заменяет приложения 12 и 13 к Методике № 421/пр.</t>
  </si>
  <si>
    <t>Порядок заполнения</t>
  </si>
  <si>
    <t>Заполните «Исходные», затем «Изменения». Пустые суммы означают отсутствие данных. Цветом выделены поля для ввода.</t>
  </si>
  <si>
    <t>Область расчёта</t>
  </si>
  <si>
    <t>Пример для металлоцементного покрытия пола: основная толщина 15 мм, добавка на каждые 5 мм. Толщина существующей работы не менее основной; шаг должен быть целым.</t>
  </si>
  <si>
    <t>Единицы</t>
  </si>
  <si>
    <t>Площадь в м², толщина в мм; количество нормы в единицах 100 м². Кратность уже включена в количество добавочной строки.</t>
  </si>
  <si>
    <t>Исходные параметры</t>
  </si>
  <si>
    <t>Для иной работы измените параметры на листе «Исходные», шифры и правило добавки; эта книга не является универсальным расчётом любых покрытий.</t>
  </si>
  <si>
    <t>Проверка</t>
  </si>
  <si>
    <t>Проверьте основания и связь строк, баланс площадей, объёмы по нормам, расход воды и сопоставимость денежных сумм.</t>
  </si>
  <si>
    <t>Денежные данные</t>
  </si>
  <si>
    <t>Введите проверенные суммы до, исключаемого, дополнительного и после в одном уровне цен и с одинаковым составом начислений.</t>
  </si>
  <si>
    <t>Комплект</t>
  </si>
  <si>
    <t>Сохраните исходную версию, технические основания и ВОР; подготовьте два расчёта и полный ССР, ведомости и пояснение.</t>
  </si>
  <si>
    <t>Согласование</t>
  </si>
  <si>
    <t>Статус экспертизы и основания изменения контракта проверяют отдельно. Поля «Составил» и «Проверил» не означают согласование заказчиком.</t>
  </si>
  <si>
    <t>Пример</t>
  </si>
  <si>
    <t>Учебный пример, числа условные. Денежный итог не включён.</t>
  </si>
  <si>
    <t>Источник порядка</t>
  </si>
  <si>
    <t>Приказ Минстроя России от 04.08.2020 № 421/пр, пункты 186, 188; http://publication.pravo.gov.ru/Document/View/0001202009240006</t>
  </si>
  <si>
    <t>Источник ведомостей</t>
  </si>
  <si>
    <t>Приказ Минстроя России от 07.07.2022 № 557/пр, пункт 69; http://publication.pravo.gov.ru/Document/View/0001202208310019</t>
  </si>
  <si>
    <t>Шифры и расход</t>
  </si>
  <si>
    <t>ФСНБ-2022, ГЭСН 11-01-015-05 и 11-01-015-06: вода 3,9 м³ на 100 м² по основной норме; по добавочной норме вода не предусмотрена.</t>
  </si>
  <si>
    <t>Рекомендуемые ведомости</t>
  </si>
  <si>
    <t>/guides/sopostavitelnaya-vedomost/</t>
  </si>
  <si>
    <t>Дата подготовки</t>
  </si>
  <si>
    <t>Исходные документы и параметры</t>
  </si>
  <si>
    <t>Реквизит</t>
  </si>
  <si>
    <t>Значение</t>
  </si>
  <si>
    <t>Объект</t>
  </si>
  <si>
    <t>Строительство производственного корпуса</t>
  </si>
  <si>
    <t>Смета</t>
  </si>
  <si>
    <t>УЧ-ЛСР-02-01-01</t>
  </si>
  <si>
    <t>Исходная редакция</t>
  </si>
  <si>
    <t>0</t>
  </si>
  <si>
    <t>Новая редакция</t>
  </si>
  <si>
    <t>1</t>
  </si>
  <si>
    <t>Основание</t>
  </si>
  <si>
    <t>Учебное решение заказчика и изменение 1 к УЧ-АР, листы 5, 6 и 7</t>
  </si>
  <si>
    <t>Метод расчёта</t>
  </si>
  <si>
    <t>Метод сохраняется; указать по исходной смете</t>
  </si>
  <si>
    <t>Нормативная база</t>
  </si>
  <si>
    <t>ФСНБ-2022, ГЭСН</t>
  </si>
  <si>
    <t>Территория</t>
  </si>
  <si>
    <t>Ценовой период</t>
  </si>
  <si>
    <t>Период сохраняется; указать по исходной смете</t>
  </si>
  <si>
    <t>Статус контракта</t>
  </si>
  <si>
    <t>В примере не рассматривается; проверить отдельно</t>
  </si>
  <si>
    <t>Статус экспертизы</t>
  </si>
  <si>
    <t>Основной шифр</t>
  </si>
  <si>
    <t>11-01-015-05</t>
  </si>
  <si>
    <t>Добавочный шифр</t>
  </si>
  <si>
    <t>11-01-015-06</t>
  </si>
  <si>
    <t>Измеритель нормы, м²</t>
  </si>
  <si>
    <t>Основная толщина, мм</t>
  </si>
  <si>
    <t>Шаг добавочной нормы, мм</t>
  </si>
  <si>
    <t>Вода основной нормы, м³</t>
  </si>
  <si>
    <t>Вода добавочной нормы, м³</t>
  </si>
  <si>
    <t>Составил: ФИО и должность</t>
  </si>
  <si>
    <t>Проверил: ФИО и должность</t>
  </si>
  <si>
    <t>Дата составления</t>
  </si>
  <si>
    <t>Статус согласования заказчиком</t>
  </si>
  <si>
    <t>Реестр изменений по помещениям</t>
  </si>
  <si>
    <t>Связь строк</t>
  </si>
  <si>
    <t>Помещение</t>
  </si>
  <si>
    <t>№ позиции</t>
  </si>
  <si>
    <t>Шифр нормы</t>
  </si>
  <si>
    <t>Работа</t>
  </si>
  <si>
    <t>Единица</t>
  </si>
  <si>
    <t>До, м²</t>
  </si>
  <si>
    <t>После, м²</t>
  </si>
  <si>
    <t>Добавить, м²</t>
  </si>
  <si>
    <t>Исключить, м²</t>
  </si>
  <si>
    <t>До, мм</t>
  </si>
  <si>
    <t>После, мм</t>
  </si>
  <si>
    <t>База до, ед.</t>
  </si>
  <si>
    <t>База после, ед.</t>
  </si>
  <si>
    <t>Добавка после, ед.</t>
  </si>
  <si>
    <t>Причина</t>
  </si>
  <si>
    <t>Листы до и после</t>
  </si>
  <si>
    <t>ИЗМ-01</t>
  </si>
  <si>
    <t>Коридор</t>
  </si>
  <si>
    <t>17</t>
  </si>
  <si>
    <t>Металлоцементное покрытие пола</t>
  </si>
  <si>
    <t>м²</t>
  </si>
  <si>
    <t>Увеличение площади и толщины покрытия</t>
  </si>
  <si>
    <t>УЧ-АР, лист 5: редакции 0 и 1</t>
  </si>
  <si>
    <t>ИЗМ-02</t>
  </si>
  <si>
    <t>Вестибюль</t>
  </si>
  <si>
    <t>18</t>
  </si>
  <si>
    <t>Уменьшение площади покрытия</t>
  </si>
  <si>
    <t>УЧ-АР, лист 6: редакции 0 и 1</t>
  </si>
  <si>
    <t>ИЗМ-03</t>
  </si>
  <si>
    <t>Кладовая</t>
  </si>
  <si>
    <t>Новая 19</t>
  </si>
  <si>
    <t>Добавление новой работы</t>
  </si>
  <si>
    <t>УЧ-АР, лист 7: редакции 0 и 1</t>
  </si>
  <si>
    <t>Итого</t>
  </si>
  <si>
    <t>Объёмы исключаемых работ</t>
  </si>
  <si>
    <t>Шифр</t>
  </si>
  <si>
    <t>Измеритель</t>
  </si>
  <si>
    <t>Площадь исключения, м²</t>
  </si>
  <si>
    <t>Толщина до, мм</t>
  </si>
  <si>
    <t>Кратность</t>
  </si>
  <si>
    <t>Количество нормы</t>
  </si>
  <si>
    <t>Итого основная норма</t>
  </si>
  <si>
    <t>Итого добавочная норма</t>
  </si>
  <si>
    <t>В количестве добавки кратность учтена один раз; повторно не умножать.</t>
  </si>
  <si>
    <t>Объёмы дополнительных работ</t>
  </si>
  <si>
    <t>Площадь добавления, м²</t>
  </si>
  <si>
    <t>Толщина после, мм</t>
  </si>
  <si>
    <t>Баланс объёмов и проверенных сумм</t>
  </si>
  <si>
    <t>Показатель</t>
  </si>
  <si>
    <t>Правило проверки</t>
  </si>
  <si>
    <t>Площадь до, м²</t>
  </si>
  <si>
    <t>По исходной версии</t>
  </si>
  <si>
    <t>Площадь после, м²</t>
  </si>
  <si>
    <t>По новой версии</t>
  </si>
  <si>
    <t>Добавить площадь, м²</t>
  </si>
  <si>
    <t>Коридор и кладовая</t>
  </si>
  <si>
    <t>Исключить площадь, м²</t>
  </si>
  <si>
    <t>Баланс площади, м²</t>
  </si>
  <si>
    <t>Ноль при сопоставимых исходных данных</t>
  </si>
  <si>
    <t>Основная норма до, ед.</t>
  </si>
  <si>
    <t>Измеритель на листе «Исходные»</t>
  </si>
  <si>
    <t>Основная норма после, ед.</t>
  </si>
  <si>
    <t>Исключить основную норму, ед.</t>
  </si>
  <si>
    <t>Итог исключаемого расчёта</t>
  </si>
  <si>
    <t>Добавить основную норму, ед.</t>
  </si>
  <si>
    <t>Итог дополнительного расчёта</t>
  </si>
  <si>
    <t>Баланс основной нормы, ед.</t>
  </si>
  <si>
    <t>Ноль; расчёты хранятся раздельно</t>
  </si>
  <si>
    <t>Добавочная норма до, ед.</t>
  </si>
  <si>
    <t>Кратность по прежней площади и толщине</t>
  </si>
  <si>
    <t>Добавочная норма после, ед.</t>
  </si>
  <si>
    <t>Кратность включена один раз</t>
  </si>
  <si>
    <t>Исключить добавочную норму, ед.</t>
  </si>
  <si>
    <t>По уменьшению количества добавочной нормы</t>
  </si>
  <si>
    <t>Добавить добавочную норму, ед.</t>
  </si>
  <si>
    <t>По увеличению количества добавочной нормы</t>
  </si>
  <si>
    <t>Баланс добавочной нормы, ед.</t>
  </si>
  <si>
    <t>Ноль; двойная кратность исключена</t>
  </si>
  <si>
    <t>Вода до, м³</t>
  </si>
  <si>
    <t>Расход каждой нормы учитывается отдельно</t>
  </si>
  <si>
    <t>Вода после, м³</t>
  </si>
  <si>
    <t>Добавочная норма воды не содержит</t>
  </si>
  <si>
    <t>Изменение воды, м³</t>
  </si>
  <si>
    <t>После минус до</t>
  </si>
  <si>
    <t>Проверенная сумма до, руб.</t>
  </si>
  <si>
    <t>Вводится по проверенному расчёту в сопоставимых условиях</t>
  </si>
  <si>
    <t>Сумма исключаемого, руб.</t>
  </si>
  <si>
    <t>Сумма дополнительного, руб.</t>
  </si>
  <si>
    <t>Проверенная сумма после, руб.</t>
  </si>
  <si>
    <t>Расчётная сумма после, руб.</t>
  </si>
  <si>
    <t>Разница сумм, руб.</t>
  </si>
  <si>
    <t>Проверка суммы</t>
  </si>
  <si>
    <t>Сопоставимость условий</t>
  </si>
  <si>
    <t>Подтвердите одинаковый уровень цен и состав начислений до сравнения сумм</t>
  </si>
  <si>
    <t>Проверка строк</t>
  </si>
  <si>
    <t>Результат</t>
  </si>
  <si>
    <t>Что исправить</t>
  </si>
  <si>
    <t>Площадь неотрицательная, толщина соответствует целому шагу; есть причина и ссылки</t>
  </si>
  <si>
    <t>Комплект передачи заказчику</t>
  </si>
  <si>
    <t>Документ</t>
  </si>
  <si>
    <t>Версия и дата</t>
  </si>
  <si>
    <t>Файл</t>
  </si>
  <si>
    <t>Ответственный</t>
  </si>
  <si>
    <t>Статус</t>
  </si>
  <si>
    <t>Исходная смета</t>
  </si>
  <si>
    <t>Решение заказчика и изменённые листы</t>
  </si>
  <si>
    <t>ВОР после изменения</t>
  </si>
  <si>
    <t>ЛСР исключаемых работ</t>
  </si>
  <si>
    <t>ЛСР дополнительных работ</t>
  </si>
  <si>
    <t>ССР на полный объём</t>
  </si>
  <si>
    <t>Сопоставительная ведомость объёмов</t>
  </si>
  <si>
    <t>Ведомость изменения стоимости (по требованию)</t>
  </si>
  <si>
    <t>Реестр и пояснительная записка</t>
  </si>
  <si>
    <t>Проверка экспертизы</t>
  </si>
  <si>
    <t>Проверка основания изменения контракта</t>
  </si>
  <si>
    <t>Согласование заказчиком</t>
  </si>
  <si>
    <t>Пояснительная записка к корректировке</t>
  </si>
  <si>
    <t>Раздел</t>
  </si>
  <si>
    <t>Смета и редакции</t>
  </si>
  <si>
    <t>УЧ-ЛСР-02-01-01: исходная редакция 0, новая редакция 1</t>
  </si>
  <si>
    <t>Учебное решение заказчика; изменение 1 к УЧ-АР, листы 5, 6 и 7</t>
  </si>
  <si>
    <t>Работа и нормы</t>
  </si>
  <si>
    <t>Металлоцементное покрытие пола. ГЭСН 11-01-015-05: 15 мм; ГЭСН 11-01-015-06: добавка на каждые 5 мм. Измеритель 100 м².</t>
  </si>
  <si>
    <t>Изменение коридора</t>
  </si>
  <si>
    <t>Площадь увеличена с 80 до 100 м², толщина с 15 до 25 мм. Добавка применяется на всей новой площади коридора.</t>
  </si>
  <si>
    <t>Изменение вестибюля</t>
  </si>
  <si>
    <t>Площадь уменьшена с 40 до 20 м², толщина 15 мм сохранена.</t>
  </si>
  <si>
    <t>Новая кладовая</t>
  </si>
  <si>
    <t>Добавлено покрытие площадью 30 м² и толщиной 15 мм; исходный объём отсутствовал.</t>
  </si>
  <si>
    <t>Метод и период</t>
  </si>
  <si>
    <t>Метод и ценовой период исходной сметы сохраняются; реквизиты уточняются по исходной смете.</t>
  </si>
  <si>
    <t>Влияние на расчёт</t>
  </si>
  <si>
    <t>Исключение и добавление показаны раздельно; полный объём и расход воды проверены на листе «Проверка».</t>
  </si>
  <si>
    <t>Денежный итог</t>
  </si>
  <si>
    <t>Учебный пример, числа условные. Показаны объёмы и расход воды; денежный итог не включён. Суммы заполняются по проверенным сметам.</t>
  </si>
  <si>
    <t>Приложения</t>
  </si>
  <si>
    <t>Реестр, новая ВОР, изменённые листы, два локальных расчёта, полный ССР и ведомость объёмов. Ведомость стоимости по требованию заказчика.</t>
  </si>
  <si>
    <t>Контрактное основание</t>
  </si>
  <si>
    <t>Составил: ФИО, должность, подпись</t>
  </si>
  <si>
    <t>Проверил: ФИО, должность, подпись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</si>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</sst>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593C30"/>
      <sz val="14"/>
      <name val="Arial"/>
    </font>
    <font>
      <b/>
      <color rgb="FFFFFF"/>
      <sz val="10"/>
      <name val="Arial"/>
    </font>
    <font>
      <color rgb="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93C30"/>
      </patternFill>
    </fill>
    <fill>
      <patternFill patternType="solid">
        <fgColor rgb="FFF4D8"/>
      </patternFill>
    </fill>
  </fills>
  <borders count="2">
    <border>
      <left/>
      <right/>
      <top/>
      <bottom/>
      <diagonal/>
    </border>
    <border>
      <left/>
      <right/>
      <top/>
      <bottom style="hair">
        <color rgb="E5E0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right" vertical="center" wrapText="1"/>
      <protection locked="0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3" fillId="0" borderId="1" xfId="0" applyNumberFormat="1" applyFont="1" applyBorder="1" applyAlignment="1">
      <alignment horizontal="right" vertical="center" wrapText="1"/>
    </xf>
    <xf numFmtId="1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3" fillId="3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">
    <dxf>
      <font>
        <b/>
        <color rgb="9C2020"/>
      </font>
      <fill>
        <patternFill patternType="solid">
          <fgColor rgb="FBE7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115" customWidth="1"/>
  </cols>
  <sheetData>
    <row r="1" ht="24" customHeight="1" spans="1:2" x14ac:dyDescent="0.25">
      <c r="A1" s="1" t="s">
        <v>0</v>
      </c>
      <c r="B1" s="1"/>
    </row>
    <row r="2" ht="42" customHeight="1" spans="1:2" x14ac:dyDescent="0.25">
      <c r="A2" s="2" t="s">
        <v>1</v>
      </c>
      <c r="B2" s="2" t="s">
        <v>2</v>
      </c>
    </row>
    <row r="3" ht="42" customHeight="1" spans="1:2" x14ac:dyDescent="0.25">
      <c r="A3" s="3" t="s">
        <v>3</v>
      </c>
      <c r="B3" s="3" t="s">
        <v>4</v>
      </c>
    </row>
    <row r="4" ht="42" customHeight="1" spans="1:2" x14ac:dyDescent="0.25">
      <c r="A4" s="3" t="s">
        <v>5</v>
      </c>
      <c r="B4" s="3" t="s">
        <v>6</v>
      </c>
    </row>
    <row r="5" ht="42" customHeight="1" spans="1:2" x14ac:dyDescent="0.25">
      <c r="A5" s="3" t="s">
        <v>7</v>
      </c>
      <c r="B5" s="3" t="s">
        <v>8</v>
      </c>
    </row>
    <row r="6" ht="42" customHeight="1" spans="1:2" x14ac:dyDescent="0.25">
      <c r="A6" s="3" t="s">
        <v>9</v>
      </c>
      <c r="B6" s="3" t="s">
        <v>10</v>
      </c>
    </row>
    <row r="7" ht="42" customHeight="1" spans="1:2" x14ac:dyDescent="0.25">
      <c r="A7" s="3" t="s">
        <v>11</v>
      </c>
      <c r="B7" s="3" t="s">
        <v>12</v>
      </c>
    </row>
    <row r="8" ht="42" customHeight="1" spans="1:2" x14ac:dyDescent="0.25">
      <c r="A8" s="3" t="s">
        <v>13</v>
      </c>
      <c r="B8" s="3" t="s">
        <v>14</v>
      </c>
    </row>
    <row r="9" ht="42" customHeight="1" spans="1:2" x14ac:dyDescent="0.25">
      <c r="A9" s="3" t="s">
        <v>15</v>
      </c>
      <c r="B9" s="3" t="s">
        <v>16</v>
      </c>
    </row>
    <row r="10" ht="42" customHeight="1" spans="1:2" x14ac:dyDescent="0.25">
      <c r="A10" s="3" t="s">
        <v>17</v>
      </c>
      <c r="B10" s="3" t="s">
        <v>18</v>
      </c>
    </row>
    <row r="11" ht="42" customHeight="1" spans="1:2" x14ac:dyDescent="0.25">
      <c r="A11" s="3" t="s">
        <v>19</v>
      </c>
      <c r="B11" s="3" t="s">
        <v>20</v>
      </c>
    </row>
    <row r="12" ht="42" customHeight="1" spans="1:2" x14ac:dyDescent="0.25">
      <c r="A12" s="3" t="s">
        <v>21</v>
      </c>
      <c r="B12" s="3" t="s">
        <v>22</v>
      </c>
    </row>
    <row r="13" ht="42" customHeight="1" spans="1:2" x14ac:dyDescent="0.25">
      <c r="A13" s="3" t="s">
        <v>23</v>
      </c>
      <c r="B13" s="3" t="s">
        <v>24</v>
      </c>
    </row>
    <row r="14" ht="42" customHeight="1" spans="1:2" x14ac:dyDescent="0.25">
      <c r="A14" s="3" t="s">
        <v>25</v>
      </c>
      <c r="B14" s="3" t="s">
        <v>26</v>
      </c>
    </row>
    <row r="15" ht="42" customHeight="1" spans="1:2" x14ac:dyDescent="0.25">
      <c r="A15" s="3" t="s">
        <v>27</v>
      </c>
      <c r="B15" s="3" t="s">
        <v>28</v>
      </c>
    </row>
    <row r="16" ht="42" customHeight="1" spans="1:2" x14ac:dyDescent="0.25">
      <c r="A16" s="3" t="s">
        <v>29</v>
      </c>
      <c r="B16" s="3" t="s">
        <v>30</v>
      </c>
    </row>
    <row r="17" ht="42" customHeight="1" spans="1:2" x14ac:dyDescent="0.25">
      <c r="A17" s="3" t="s">
        <v>31</v>
      </c>
      <c r="B17" s="4">
        <v>46300</v>
      </c>
    </row>
  </sheetData>
  <mergeCells count="1">
    <mergeCell ref="A1:B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92" customWidth="1"/>
  </cols>
  <sheetData>
    <row r="1" ht="24" customHeight="1" spans="1:2" x14ac:dyDescent="0.25">
      <c r="A1" s="1" t="s">
        <v>32</v>
      </c>
      <c r="B1" s="1"/>
    </row>
    <row r="2" ht="42" customHeight="1" spans="1:2" x14ac:dyDescent="0.25">
      <c r="A2" s="2" t="s">
        <v>33</v>
      </c>
      <c r="B2" s="2" t="s">
        <v>34</v>
      </c>
    </row>
    <row r="3" ht="42" customHeight="1" spans="1:2" x14ac:dyDescent="0.25">
      <c r="A3" s="3" t="s">
        <v>35</v>
      </c>
      <c r="B3" s="5" t="s">
        <v>36</v>
      </c>
    </row>
    <row r="4" ht="42" customHeight="1" spans="1:2" x14ac:dyDescent="0.25">
      <c r="A4" s="3" t="s">
        <v>37</v>
      </c>
      <c r="B4" s="5" t="s">
        <v>38</v>
      </c>
    </row>
    <row r="5" ht="42" customHeight="1" spans="1:2" x14ac:dyDescent="0.25">
      <c r="A5" s="3" t="s">
        <v>39</v>
      </c>
      <c r="B5" s="5" t="s">
        <v>40</v>
      </c>
    </row>
    <row r="6" ht="42" customHeight="1" spans="1:2" x14ac:dyDescent="0.25">
      <c r="A6" s="3" t="s">
        <v>41</v>
      </c>
      <c r="B6" s="5" t="s">
        <v>42</v>
      </c>
    </row>
    <row r="7" ht="42" customHeight="1" spans="1:2" x14ac:dyDescent="0.25">
      <c r="A7" s="3" t="s">
        <v>43</v>
      </c>
      <c r="B7" s="5" t="s">
        <v>44</v>
      </c>
    </row>
    <row r="8" ht="42" customHeight="1" spans="1:2" x14ac:dyDescent="0.25">
      <c r="A8" s="3" t="s">
        <v>45</v>
      </c>
      <c r="B8" s="5" t="s">
        <v>46</v>
      </c>
    </row>
    <row r="9" ht="42" customHeight="1" spans="1:2" x14ac:dyDescent="0.25">
      <c r="A9" s="3" t="s">
        <v>47</v>
      </c>
      <c r="B9" s="5" t="s">
        <v>48</v>
      </c>
    </row>
    <row r="10" ht="42" customHeight="1" spans="1:2" x14ac:dyDescent="0.25">
      <c r="A10" s="3" t="s">
        <v>49</v>
      </c>
      <c r="B10" s="5"/>
    </row>
    <row r="11" ht="42" customHeight="1" spans="1:2" x14ac:dyDescent="0.25">
      <c r="A11" s="3" t="s">
        <v>50</v>
      </c>
      <c r="B11" s="5" t="s">
        <v>51</v>
      </c>
    </row>
    <row r="12" ht="42" customHeight="1" spans="1:2" x14ac:dyDescent="0.25">
      <c r="A12" s="3" t="s">
        <v>52</v>
      </c>
      <c r="B12" s="5" t="s">
        <v>53</v>
      </c>
    </row>
    <row r="13" ht="42" customHeight="1" spans="1:2" x14ac:dyDescent="0.25">
      <c r="A13" s="3" t="s">
        <v>54</v>
      </c>
      <c r="B13" s="5" t="s">
        <v>53</v>
      </c>
    </row>
    <row r="14" ht="42" customHeight="1" spans="1:2" x14ac:dyDescent="0.25">
      <c r="A14" s="3" t="s">
        <v>55</v>
      </c>
      <c r="B14" s="5" t="s">
        <v>56</v>
      </c>
    </row>
    <row r="15" ht="42" customHeight="1" spans="1:2" x14ac:dyDescent="0.25">
      <c r="A15" s="3" t="s">
        <v>57</v>
      </c>
      <c r="B15" s="5" t="s">
        <v>58</v>
      </c>
    </row>
    <row r="16" ht="42" customHeight="1" spans="1:2" x14ac:dyDescent="0.25">
      <c r="A16" s="3" t="s">
        <v>59</v>
      </c>
      <c r="B16" s="6">
        <v>100</v>
      </c>
    </row>
    <row r="17" ht="42" customHeight="1" spans="1:2" x14ac:dyDescent="0.25">
      <c r="A17" s="3" t="s">
        <v>60</v>
      </c>
      <c r="B17" s="6">
        <v>15</v>
      </c>
    </row>
    <row r="18" ht="42" customHeight="1" spans="1:2" x14ac:dyDescent="0.25">
      <c r="A18" s="3" t="s">
        <v>61</v>
      </c>
      <c r="B18" s="6">
        <v>5</v>
      </c>
    </row>
    <row r="19" ht="42" customHeight="1" spans="1:2" x14ac:dyDescent="0.25">
      <c r="A19" s="3" t="s">
        <v>62</v>
      </c>
      <c r="B19" s="6">
        <v>3.9</v>
      </c>
    </row>
    <row r="20" ht="42" customHeight="1" spans="1:2" x14ac:dyDescent="0.25">
      <c r="A20" s="3" t="s">
        <v>63</v>
      </c>
      <c r="B20" s="6">
        <v>0</v>
      </c>
    </row>
    <row r="21" ht="42" customHeight="1" spans="1:2" x14ac:dyDescent="0.25">
      <c r="A21" s="3" t="s">
        <v>64</v>
      </c>
      <c r="B21" s="5"/>
    </row>
    <row r="22" ht="42" customHeight="1" spans="1:2" x14ac:dyDescent="0.25">
      <c r="A22" s="3" t="s">
        <v>65</v>
      </c>
      <c r="B22" s="5"/>
    </row>
    <row r="23" ht="42" customHeight="1" spans="1:2" x14ac:dyDescent="0.25">
      <c r="A23" s="3" t="s">
        <v>66</v>
      </c>
      <c r="B23" s="7"/>
    </row>
    <row r="24" ht="42" customHeight="1" spans="1:2" x14ac:dyDescent="0.25">
      <c r="A24" s="3" t="s">
        <v>67</v>
      </c>
      <c r="B24" s="5"/>
    </row>
  </sheetData>
  <mergeCells count="1">
    <mergeCell ref="A1:B1"/>
  </mergeCells>
  <dataValidations count="2">
    <dataValidation type="decimal" operator="greaterThan" showErrorMessage="1" error="Измеритель и шаг должны быть положительными." sqref="B16">
      <formula1>0</formula1>
    </dataValidation>
    <dataValidation type="decimal" operator="greaterThan" showErrorMessage="1" error="Измеритель и шаг должны быть положительными." sqref="B18">
      <formula1>0</formula1>
    </dataValidation>
  </dataValidation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workbookViewId="0" showGridLines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15" customWidth="1"/>
    <col min="4" max="4" width="19" customWidth="1"/>
    <col min="5" max="5" width="26" customWidth="1"/>
    <col min="6" max="6" width="11" customWidth="1"/>
    <col min="7" max="8" width="13" customWidth="1"/>
    <col min="9" max="10" width="14" customWidth="1"/>
    <col min="11" max="12" width="12" customWidth="1"/>
    <col min="13" max="14" width="14" customWidth="1"/>
    <col min="15" max="15" width="16" customWidth="1"/>
    <col min="16" max="16" width="29" customWidth="1"/>
    <col min="17" max="17" width="27" customWidth="1"/>
  </cols>
  <sheetData>
    <row r="1" ht="24" customHeight="1" spans="1:17" x14ac:dyDescent="0.2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2" customHeight="1" spans="1:17" x14ac:dyDescent="0.25">
      <c r="A2" s="2" t="s">
        <v>69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2" t="s">
        <v>77</v>
      </c>
      <c r="J2" s="2" t="s">
        <v>78</v>
      </c>
      <c r="K2" s="2" t="s">
        <v>79</v>
      </c>
      <c r="L2" s="2" t="s">
        <v>80</v>
      </c>
      <c r="M2" s="2" t="s">
        <v>81</v>
      </c>
      <c r="N2" s="2" t="s">
        <v>82</v>
      </c>
      <c r="O2" s="2" t="s">
        <v>83</v>
      </c>
      <c r="P2" s="2" t="s">
        <v>84</v>
      </c>
      <c r="Q2" s="2" t="s">
        <v>85</v>
      </c>
    </row>
    <row r="3" ht="58" customHeight="1" spans="1:17" x14ac:dyDescent="0.25">
      <c r="A3" s="5" t="s">
        <v>86</v>
      </c>
      <c r="B3" s="5" t="s">
        <v>87</v>
      </c>
      <c r="C3" s="5" t="s">
        <v>88</v>
      </c>
      <c r="D3" s="5" t="s">
        <v>56</v>
      </c>
      <c r="E3" s="5" t="s">
        <v>89</v>
      </c>
      <c r="F3" s="5" t="s">
        <v>90</v>
      </c>
      <c r="G3" s="8">
        <v>80</v>
      </c>
      <c r="H3" s="8">
        <v>100</v>
      </c>
      <c r="I3" s="9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MAX(H3-G3,0),"Проверьте данные"))</f>
        <v>20</v>
      </c>
      <c r="J3" s="9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MAX(G3-H3,0),"Проверьте данные"))</f>
        <v>0</v>
      </c>
      <c r="K3" s="10">
        <v>15</v>
      </c>
      <c r="L3" s="10">
        <v>25</v>
      </c>
      <c r="M3" s="9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G3/'Исходные'!$B$16,"Проверьте данные"))</f>
        <v>0.8</v>
      </c>
      <c r="N3" s="9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H3/'Исходные'!$B$16,"Проверьте данные"))</f>
        <v>1</v>
      </c>
      <c r="O3" s="9">
        <f>IF(A3="","",IF(AND(COUNT(G3,H3,K3,L3)=4,G3&gt;=0,H3&gt;=0,OR(G3=0,AND(K3&gt;='Исходные'!$B$17,MOD(K3-'Исходные'!$B$17,'Исходные'!$B$18)=0)),OR(H3=0,AND(L3&gt;='Исходные'!$B$17,MOD(L3-'Исходные'!$B$17,'Исходные'!$B$18)=0))),IF(H3=0,0,N3*(L3-'Исходные'!$B$17)/'Исходные'!$B$18),"Проверьте данные"))</f>
        <v>2</v>
      </c>
      <c r="P3" s="5" t="s">
        <v>91</v>
      </c>
      <c r="Q3" s="5" t="s">
        <v>92</v>
      </c>
    </row>
    <row r="4" ht="58" customHeight="1" spans="1:17" x14ac:dyDescent="0.25">
      <c r="A4" s="5" t="s">
        <v>93</v>
      </c>
      <c r="B4" s="5" t="s">
        <v>94</v>
      </c>
      <c r="C4" s="5" t="s">
        <v>95</v>
      </c>
      <c r="D4" s="5" t="s">
        <v>56</v>
      </c>
      <c r="E4" s="5" t="s">
        <v>89</v>
      </c>
      <c r="F4" s="5" t="s">
        <v>90</v>
      </c>
      <c r="G4" s="8">
        <v>40</v>
      </c>
      <c r="H4" s="8">
        <v>20</v>
      </c>
      <c r="I4" s="9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MAX(H4-G4,0),"Проверьте данные"))</f>
        <v>0</v>
      </c>
      <c r="J4" s="9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MAX(G4-H4,0),"Проверьте данные"))</f>
        <v>20</v>
      </c>
      <c r="K4" s="10">
        <v>15</v>
      </c>
      <c r="L4" s="10">
        <v>15</v>
      </c>
      <c r="M4" s="9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G4/'Исходные'!$B$16,"Проверьте данные"))</f>
        <v>0.4</v>
      </c>
      <c r="N4" s="9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H4/'Исходные'!$B$16,"Проверьте данные"))</f>
        <v>0.2</v>
      </c>
      <c r="O4" s="9">
        <f>IF(A4="","",IF(AND(COUNT(G4,H4,K4,L4)=4,G4&gt;=0,H4&gt;=0,OR(G4=0,AND(K4&gt;='Исходные'!$B$17,MOD(K4-'Исходные'!$B$17,'Исходные'!$B$18)=0)),OR(H4=0,AND(L4&gt;='Исходные'!$B$17,MOD(L4-'Исходные'!$B$17,'Исходные'!$B$18)=0))),IF(H4=0,0,N4*(L4-'Исходные'!$B$17)/'Исходные'!$B$18),"Проверьте данные"))</f>
        <v>0</v>
      </c>
      <c r="P4" s="5" t="s">
        <v>96</v>
      </c>
      <c r="Q4" s="5" t="s">
        <v>97</v>
      </c>
    </row>
    <row r="5" ht="58" customHeight="1" spans="1:17" x14ac:dyDescent="0.25">
      <c r="A5" s="5" t="s">
        <v>98</v>
      </c>
      <c r="B5" s="5" t="s">
        <v>99</v>
      </c>
      <c r="C5" s="5" t="s">
        <v>100</v>
      </c>
      <c r="D5" s="5" t="s">
        <v>56</v>
      </c>
      <c r="E5" s="5" t="s">
        <v>89</v>
      </c>
      <c r="F5" s="5" t="s">
        <v>90</v>
      </c>
      <c r="G5" s="8">
        <v>0</v>
      </c>
      <c r="H5" s="8">
        <v>30</v>
      </c>
      <c r="I5" s="9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MAX(H5-G5,0),"Проверьте данные"))</f>
        <v>30</v>
      </c>
      <c r="J5" s="9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MAX(G5-H5,0),"Проверьте данные"))</f>
        <v>0</v>
      </c>
      <c r="K5" s="10">
        <v>0</v>
      </c>
      <c r="L5" s="10">
        <v>15</v>
      </c>
      <c r="M5" s="9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G5/'Исходные'!$B$16,"Проверьте данные"))</f>
        <v>0</v>
      </c>
      <c r="N5" s="9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H5/'Исходные'!$B$16,"Проверьте данные"))</f>
        <v>0.3</v>
      </c>
      <c r="O5" s="9">
        <f>IF(A5="","",IF(AND(COUNT(G5,H5,K5,L5)=4,G5&gt;=0,H5&gt;=0,OR(G5=0,AND(K5&gt;='Исходные'!$B$17,MOD(K5-'Исходные'!$B$17,'Исходные'!$B$18)=0)),OR(H5=0,AND(L5&gt;='Исходные'!$B$17,MOD(L5-'Исходные'!$B$17,'Исходные'!$B$18)=0))),IF(H5=0,0,N5*(L5-'Исходные'!$B$17)/'Исходные'!$B$18),"Проверьте данные"))</f>
        <v>0</v>
      </c>
      <c r="P5" s="5" t="s">
        <v>101</v>
      </c>
      <c r="Q5" s="5" t="s">
        <v>102</v>
      </c>
    </row>
    <row r="6" ht="58" customHeight="1" spans="1:17" x14ac:dyDescent="0.25">
      <c r="A6" s="5"/>
      <c r="B6" s="5"/>
      <c r="C6" s="5"/>
      <c r="D6" s="8" t="str">
        <f>IF(A6="","",'Исходные'!$B$14)</f>
        <v/>
      </c>
      <c r="E6" s="5"/>
      <c r="F6" s="5"/>
      <c r="G6" s="11"/>
      <c r="H6" s="11"/>
      <c r="I6" s="9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MAX(H6-G6,0),"Проверьте данные"))</f>
        <v/>
      </c>
      <c r="J6" s="9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MAX(G6-H6,0),"Проверьте данные"))</f>
        <v/>
      </c>
      <c r="K6" s="12"/>
      <c r="L6" s="12"/>
      <c r="M6" s="9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G6/'Исходные'!$B$16,"Проверьте данные"))</f>
        <v/>
      </c>
      <c r="N6" s="9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H6/'Исходные'!$B$16,"Проверьте данные"))</f>
        <v/>
      </c>
      <c r="O6" s="9" t="str">
        <f>IF(A6="","",IF(AND(COUNT(G6,H6,K6,L6)=4,G6&gt;=0,H6&gt;=0,OR(G6=0,AND(K6&gt;='Исходные'!$B$17,MOD(K6-'Исходные'!$B$17,'Исходные'!$B$18)=0)),OR(H6=0,AND(L6&gt;='Исходные'!$B$17,MOD(L6-'Исходные'!$B$17,'Исходные'!$B$18)=0))),IF(H6=0,0,N6*(L6-'Исходные'!$B$17)/'Исходные'!$B$18),"Проверьте данные"))</f>
        <v/>
      </c>
      <c r="P6" s="5"/>
      <c r="Q6" s="5"/>
    </row>
    <row r="7" ht="58" customHeight="1" spans="1:17" x14ac:dyDescent="0.25">
      <c r="A7" s="5"/>
      <c r="B7" s="5"/>
      <c r="C7" s="5"/>
      <c r="D7" s="8" t="str">
        <f>IF(A7="","",'Исходные'!$B$14)</f>
        <v/>
      </c>
      <c r="E7" s="5"/>
      <c r="F7" s="5"/>
      <c r="G7" s="11"/>
      <c r="H7" s="11"/>
      <c r="I7" s="9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MAX(H7-G7,0),"Проверьте данные"))</f>
        <v/>
      </c>
      <c r="J7" s="9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MAX(G7-H7,0),"Проверьте данные"))</f>
        <v/>
      </c>
      <c r="K7" s="12"/>
      <c r="L7" s="12"/>
      <c r="M7" s="9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G7/'Исходные'!$B$16,"Проверьте данные"))</f>
        <v/>
      </c>
      <c r="N7" s="9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H7/'Исходные'!$B$16,"Проверьте данные"))</f>
        <v/>
      </c>
      <c r="O7" s="9" t="str">
        <f>IF(A7="","",IF(AND(COUNT(G7,H7,K7,L7)=4,G7&gt;=0,H7&gt;=0,OR(G7=0,AND(K7&gt;='Исходные'!$B$17,MOD(K7-'Исходные'!$B$17,'Исходные'!$B$18)=0)),OR(H7=0,AND(L7&gt;='Исходные'!$B$17,MOD(L7-'Исходные'!$B$17,'Исходные'!$B$18)=0))),IF(H7=0,0,N7*(L7-'Исходные'!$B$17)/'Исходные'!$B$18),"Проверьте данные"))</f>
        <v/>
      </c>
      <c r="P7" s="5"/>
      <c r="Q7" s="5"/>
    </row>
    <row r="8" ht="58" customHeight="1" spans="1:17" x14ac:dyDescent="0.25">
      <c r="A8" s="5"/>
      <c r="B8" s="5"/>
      <c r="C8" s="5"/>
      <c r="D8" s="8" t="str">
        <f>IF(A8="","",'Исходные'!$B$14)</f>
        <v/>
      </c>
      <c r="E8" s="5"/>
      <c r="F8" s="5"/>
      <c r="G8" s="11"/>
      <c r="H8" s="11"/>
      <c r="I8" s="9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MAX(H8-G8,0),"Проверьте данные"))</f>
        <v/>
      </c>
      <c r="J8" s="9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MAX(G8-H8,0),"Проверьте данные"))</f>
        <v/>
      </c>
      <c r="K8" s="12"/>
      <c r="L8" s="12"/>
      <c r="M8" s="9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G8/'Исходные'!$B$16,"Проверьте данные"))</f>
        <v/>
      </c>
      <c r="N8" s="9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H8/'Исходные'!$B$16,"Проверьте данные"))</f>
        <v/>
      </c>
      <c r="O8" s="9" t="str">
        <f>IF(A8="","",IF(AND(COUNT(G8,H8,K8,L8)=4,G8&gt;=0,H8&gt;=0,OR(G8=0,AND(K8&gt;='Исходные'!$B$17,MOD(K8-'Исходные'!$B$17,'Исходные'!$B$18)=0)),OR(H8=0,AND(L8&gt;='Исходные'!$B$17,MOD(L8-'Исходные'!$B$17,'Исходные'!$B$18)=0))),IF(H8=0,0,N8*(L8-'Исходные'!$B$17)/'Исходные'!$B$18),"Проверьте данные"))</f>
        <v/>
      </c>
      <c r="P8" s="5"/>
      <c r="Q8" s="5"/>
    </row>
    <row r="9" ht="58" customHeight="1" spans="1:17" x14ac:dyDescent="0.25">
      <c r="A9" s="5"/>
      <c r="B9" s="5"/>
      <c r="C9" s="5"/>
      <c r="D9" s="8" t="str">
        <f>IF(A9="","",'Исходные'!$B$14)</f>
        <v/>
      </c>
      <c r="E9" s="5"/>
      <c r="F9" s="5"/>
      <c r="G9" s="11"/>
      <c r="H9" s="11"/>
      <c r="I9" s="9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MAX(H9-G9,0),"Проверьте данные"))</f>
        <v/>
      </c>
      <c r="J9" s="9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MAX(G9-H9,0),"Проверьте данные"))</f>
        <v/>
      </c>
      <c r="K9" s="12"/>
      <c r="L9" s="12"/>
      <c r="M9" s="9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G9/'Исходные'!$B$16,"Проверьте данные"))</f>
        <v/>
      </c>
      <c r="N9" s="9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H9/'Исходные'!$B$16,"Проверьте данные"))</f>
        <v/>
      </c>
      <c r="O9" s="9" t="str">
        <f>IF(A9="","",IF(AND(COUNT(G9,H9,K9,L9)=4,G9&gt;=0,H9&gt;=0,OR(G9=0,AND(K9&gt;='Исходные'!$B$17,MOD(K9-'Исходные'!$B$17,'Исходные'!$B$18)=0)),OR(H9=0,AND(L9&gt;='Исходные'!$B$17,MOD(L9-'Исходные'!$B$17,'Исходные'!$B$18)=0))),IF(H9=0,0,N9*(L9-'Исходные'!$B$17)/'Исходные'!$B$18),"Проверьте данные"))</f>
        <v/>
      </c>
      <c r="P9" s="5"/>
      <c r="Q9" s="5"/>
    </row>
    <row r="10" ht="58" customHeight="1" spans="1:17" x14ac:dyDescent="0.25">
      <c r="A10" s="5"/>
      <c r="B10" s="5"/>
      <c r="C10" s="5"/>
      <c r="D10" s="8" t="str">
        <f>IF(A10="","",'Исходные'!$B$14)</f>
        <v/>
      </c>
      <c r="E10" s="5"/>
      <c r="F10" s="5"/>
      <c r="G10" s="11"/>
      <c r="H10" s="11"/>
      <c r="I10" s="9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MAX(H10-G10,0),"Проверьте данные"))</f>
        <v/>
      </c>
      <c r="J10" s="9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MAX(G10-H10,0),"Проверьте данные"))</f>
        <v/>
      </c>
      <c r="K10" s="12"/>
      <c r="L10" s="12"/>
      <c r="M10" s="9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G10/'Исходные'!$B$16,"Проверьте данные"))</f>
        <v/>
      </c>
      <c r="N10" s="9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H10/'Исходные'!$B$16,"Проверьте данные"))</f>
        <v/>
      </c>
      <c r="O10" s="9" t="str">
        <f>IF(A10="","",IF(AND(COUNT(G10,H10,K10,L10)=4,G10&gt;=0,H10&gt;=0,OR(G10=0,AND(K10&gt;='Исходные'!$B$17,MOD(K10-'Исходные'!$B$17,'Исходные'!$B$18)=0)),OR(H10=0,AND(L10&gt;='Исходные'!$B$17,MOD(L10-'Исходные'!$B$17,'Исходные'!$B$18)=0))),IF(H10=0,0,N10*(L10-'Исходные'!$B$17)/'Исходные'!$B$18),"Проверьте данные"))</f>
        <v/>
      </c>
      <c r="P10" s="5"/>
      <c r="Q10" s="5"/>
    </row>
    <row r="11" ht="58" customHeight="1" spans="1:17" x14ac:dyDescent="0.25">
      <c r="A11" s="5"/>
      <c r="B11" s="5"/>
      <c r="C11" s="5"/>
      <c r="D11" s="8" t="str">
        <f>IF(A11="","",'Исходные'!$B$14)</f>
        <v/>
      </c>
      <c r="E11" s="5"/>
      <c r="F11" s="5"/>
      <c r="G11" s="11"/>
      <c r="H11" s="11"/>
      <c r="I11" s="9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MAX(H11-G11,0),"Проверьте данные"))</f>
        <v/>
      </c>
      <c r="J11" s="9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MAX(G11-H11,0),"Проверьте данные"))</f>
        <v/>
      </c>
      <c r="K11" s="12"/>
      <c r="L11" s="12"/>
      <c r="M11" s="9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G11/'Исходные'!$B$16,"Проверьте данные"))</f>
        <v/>
      </c>
      <c r="N11" s="9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H11/'Исходные'!$B$16,"Проверьте данные"))</f>
        <v/>
      </c>
      <c r="O11" s="9" t="str">
        <f>IF(A11="","",IF(AND(COUNT(G11,H11,K11,L11)=4,G11&gt;=0,H11&gt;=0,OR(G11=0,AND(K11&gt;='Исходные'!$B$17,MOD(K11-'Исходные'!$B$17,'Исходные'!$B$18)=0)),OR(H11=0,AND(L11&gt;='Исходные'!$B$17,MOD(L11-'Исходные'!$B$17,'Исходные'!$B$18)=0))),IF(H11=0,0,N11*(L11-'Исходные'!$B$17)/'Исходные'!$B$18),"Проверьте данные"))</f>
        <v/>
      </c>
      <c r="P11" s="5"/>
      <c r="Q11" s="5"/>
    </row>
    <row r="12" ht="58" customHeight="1" spans="1:17" x14ac:dyDescent="0.25">
      <c r="A12" s="5"/>
      <c r="B12" s="5"/>
      <c r="C12" s="5"/>
      <c r="D12" s="8" t="str">
        <f>IF(A12="","",'Исходные'!$B$14)</f>
        <v/>
      </c>
      <c r="E12" s="5"/>
      <c r="F12" s="5"/>
      <c r="G12" s="11"/>
      <c r="H12" s="11"/>
      <c r="I12" s="9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MAX(H12-G12,0),"Проверьте данные"))</f>
        <v/>
      </c>
      <c r="J12" s="9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MAX(G12-H12,0),"Проверьте данные"))</f>
        <v/>
      </c>
      <c r="K12" s="12"/>
      <c r="L12" s="12"/>
      <c r="M12" s="9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G12/'Исходные'!$B$16,"Проверьте данные"))</f>
        <v/>
      </c>
      <c r="N12" s="9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H12/'Исходные'!$B$16,"Проверьте данные"))</f>
        <v/>
      </c>
      <c r="O12" s="9" t="str">
        <f>IF(A12="","",IF(AND(COUNT(G12,H12,K12,L12)=4,G12&gt;=0,H12&gt;=0,OR(G12=0,AND(K12&gt;='Исходные'!$B$17,MOD(K12-'Исходные'!$B$17,'Исходные'!$B$18)=0)),OR(H12=0,AND(L12&gt;='Исходные'!$B$17,MOD(L12-'Исходные'!$B$17,'Исходные'!$B$18)=0))),IF(H12=0,0,N12*(L12-'Исходные'!$B$17)/'Исходные'!$B$18),"Проверьте данные"))</f>
        <v/>
      </c>
      <c r="P12" s="5"/>
      <c r="Q12" s="5"/>
    </row>
    <row r="13" ht="58" customHeight="1" spans="1:15" x14ac:dyDescent="0.25">
      <c r="A13" s="3" t="s">
        <v>103</v>
      </c>
      <c r="B13" s="3"/>
      <c r="C13" s="3"/>
      <c r="D13" s="3"/>
      <c r="E13" s="3"/>
      <c r="F13" s="3"/>
      <c r="G13" s="9">
        <f>IF(COUNTA(A3:A12)=0,"нет данных",IF(COUNTIFS(M3:M12,"Проверьте данные")&gt;0,"Проверьте данные",SUM(G3:G12)))</f>
        <v>120</v>
      </c>
      <c r="H13" s="9">
        <f>IF(COUNTA(A3:A12)=0,"нет данных",IF(COUNTIFS(M3:M12,"Проверьте данные")&gt;0,"Проверьте данные",SUM(H3:H12)))</f>
        <v>150</v>
      </c>
      <c r="I13" s="9">
        <f>IF(COUNTA(A3:A12)=0,"нет данных",IF(COUNTIFS(M3:M12,"Проверьте данные")&gt;0,"Проверьте данные",SUM(I3:I12)))</f>
        <v>50</v>
      </c>
      <c r="J13" s="9">
        <f>IF(COUNTA(A3:A12)=0,"нет данных",IF(COUNTIFS(M3:M12,"Проверьте данные")&gt;0,"Проверьте данные",SUM(J3:J12)))</f>
        <v>20</v>
      </c>
      <c r="K13" s="3"/>
      <c r="L13" s="3"/>
      <c r="M13" s="9">
        <f>IF(COUNTA(A3:A12)=0,"нет данных",IF(COUNTIFS(M3:M12,"Проверьте данные")&gt;0,"Проверьте данные",SUM(M3:M12)))</f>
        <v>1.2</v>
      </c>
      <c r="N13" s="9">
        <f>IF(COUNTA(A3:A12)=0,"нет данных",IF(COUNTIFS(M3:M12,"Проверьте данные")&gt;0,"Проверьте данные",SUM(N3:N12)))</f>
        <v>1.5</v>
      </c>
      <c r="O13" s="9">
        <f>IF(COUNTA(A3:A12)=0,"нет данных",IF(COUNTIFS(M3:M12,"Проверьте данные")&gt;0,"Проверьте данные",SUM(O3:O12)))</f>
        <v>2</v>
      </c>
    </row>
  </sheetData>
  <autoFilter ref="A2:Q12"/>
  <mergeCells count="1">
    <mergeCell ref="A1:Q1"/>
  </mergeCells>
  <dataValidations count="2">
    <dataValidation type="decimal" operator="greaterThanOrEqual" allowBlank="1" showErrorMessage="1" errorTitle="Площадь" error="Укажите число не менее нуля. Для отсутствующей работы укажите 0." sqref="G10:H12">
      <formula1>0</formula1>
    </dataValidation>
    <dataValidation type="decimal" operator="greaterThanOrEqual" allowBlank="1" showErrorMessage="1" errorTitle="Площадь" error="Укажите число не менее нуля. Для отсутствующей работы укажите 0." sqref="G3:H12">
      <formula1>0</formula1>
    </dataValidation>
  </dataValidations>
  <pageMargins left="0.3" right="0.3" top="0.4" bottom="0.4" header="0.2" footer="0.2"/>
  <pageSetup paperSize="8" orientation="landscape" fitToWidth="2" fitToHeight="0"/>
  <headerFooter>
    <oddFooter>Корректировка сметы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3" width="19" customWidth="1"/>
    <col min="4" max="4" width="16" customWidth="1"/>
    <col min="5" max="5" width="19" customWidth="1"/>
    <col min="6" max="6" width="17" customWidth="1"/>
    <col min="7" max="7" width="13" customWidth="1"/>
    <col min="8" max="8" width="18" customWidth="1"/>
    <col min="9" max="9" width="39" customWidth="1"/>
  </cols>
  <sheetData>
    <row r="1" ht="24" customHeight="1" spans="1:9" x14ac:dyDescent="0.25">
      <c r="A1" s="1" t="s">
        <v>104</v>
      </c>
      <c r="B1" s="1"/>
      <c r="C1" s="1"/>
      <c r="D1" s="1"/>
      <c r="E1" s="1"/>
      <c r="F1" s="1"/>
      <c r="G1" s="1"/>
      <c r="H1" s="1"/>
      <c r="I1" s="1"/>
    </row>
    <row r="2" ht="42" customHeight="1" spans="1:9" x14ac:dyDescent="0.25">
      <c r="A2" s="2" t="s">
        <v>70</v>
      </c>
      <c r="B2" s="2" t="s">
        <v>69</v>
      </c>
      <c r="C2" s="2" t="s">
        <v>105</v>
      </c>
      <c r="D2" s="2" t="s">
        <v>106</v>
      </c>
      <c r="E2" s="2" t="s">
        <v>107</v>
      </c>
      <c r="F2" s="2" t="s">
        <v>108</v>
      </c>
      <c r="G2" s="2" t="s">
        <v>109</v>
      </c>
      <c r="H2" s="2" t="s">
        <v>110</v>
      </c>
      <c r="I2" s="2" t="s">
        <v>43</v>
      </c>
    </row>
    <row r="3" ht="42" customHeight="1" spans="1:9" x14ac:dyDescent="0.25">
      <c r="A3" s="9" t="str">
        <f>IF('Изменения'!A3="","",'Изменения'!B3)</f>
        <v>Коридор</v>
      </c>
      <c r="B3" s="9" t="str">
        <f>IF('Изменения'!A3="","",'Изменения'!A3)</f>
        <v>ИЗМ-01</v>
      </c>
      <c r="C3" s="9" t="str">
        <f>IF(B3="","",'Изменения'!D3)</f>
        <v>11-01-015-05</v>
      </c>
      <c r="D3" s="9" t="str">
        <f>IF(B3="","",'Исходные'!$B$16&amp;" м²")</f>
        <v>100 м²</v>
      </c>
      <c r="E3" s="9">
        <f>IF(B3="","",'Изменения'!J3)</f>
        <v>0</v>
      </c>
      <c r="F3" s="9">
        <f>IF(B3="","",'Изменения'!K3)</f>
        <v>15</v>
      </c>
      <c r="G3" s="9">
        <f>IF(B3="","",1)</f>
        <v>1</v>
      </c>
      <c r="H3" s="9">
        <f>IF(B3="","",IF(ISNUMBER(E3),E3/'Исходные'!$B$16,"Проверьте данные"))</f>
        <v>0</v>
      </c>
      <c r="I3" s="9" t="str">
        <f>IF('Изменения'!A3="","",'Изменения'!P3)</f>
        <v>Увеличение площади и толщины покрытия</v>
      </c>
    </row>
    <row r="4" ht="42" customHeight="1" spans="1:9" x14ac:dyDescent="0.25">
      <c r="A4" s="9" t="str">
        <f>IF('Изменения'!A3="","",'Изменения'!B3)</f>
        <v>Коридор</v>
      </c>
      <c r="B4" s="9" t="str">
        <f>IF('Изменения'!A3="","",'Изменения'!A3)</f>
        <v>ИЗМ-01</v>
      </c>
      <c r="C4" s="9" t="str">
        <f>IF(B4="","",'Исходные'!$B$15)</f>
        <v>11-01-015-06</v>
      </c>
      <c r="D4" s="9" t="str">
        <f>IF(B4="","",'Исходные'!$B$16&amp;" м²")</f>
        <v>100 м²</v>
      </c>
      <c r="E4" s="9">
        <f>IF(B4="","",IF(ISNUMBER(H4),IF(H4=0,0,'Изменения'!G3),"Проверьте данные"))</f>
        <v>0</v>
      </c>
      <c r="F4" s="9">
        <f>IF(B4="","",'Изменения'!K3)</f>
        <v>15</v>
      </c>
      <c r="G4" s="9">
        <f>IF(B4="","",IF(ISNUMBER(H4),IF('Изменения'!M3=0,0,H4/'Изменения'!M3),"Проверьте данные"))</f>
        <v>0</v>
      </c>
      <c r="H4" s="9">
        <f>IF(B4="","",IF(ISNUMBER('Изменения'!O3),MAX(-('Изменения'!O3-IF('Изменения'!G3=0,0,'Изменения'!M3*('Изменения'!K3-'Исходные'!$B$17)/'Исходные'!$B$18)),0),"Проверьте данные"))</f>
        <v>0</v>
      </c>
      <c r="I4" s="9" t="str">
        <f>IF('Изменения'!A3="","",'Изменения'!P3)</f>
        <v>Увеличение площади и толщины покрытия</v>
      </c>
    </row>
    <row r="5" ht="42" customHeight="1" spans="1:9" x14ac:dyDescent="0.25">
      <c r="A5" s="9" t="str">
        <f>IF('Изменения'!A4="","",'Изменения'!B4)</f>
        <v>Вестибюль</v>
      </c>
      <c r="B5" s="9" t="str">
        <f>IF('Изменения'!A4="","",'Изменения'!A4)</f>
        <v>ИЗМ-02</v>
      </c>
      <c r="C5" s="9" t="str">
        <f>IF(B5="","",'Изменения'!D4)</f>
        <v>11-01-015-05</v>
      </c>
      <c r="D5" s="9" t="str">
        <f>IF(B5="","",'Исходные'!$B$16&amp;" м²")</f>
        <v>100 м²</v>
      </c>
      <c r="E5" s="9">
        <f>IF(B5="","",'Изменения'!J4)</f>
        <v>20</v>
      </c>
      <c r="F5" s="9">
        <f>IF(B5="","",'Изменения'!K4)</f>
        <v>15</v>
      </c>
      <c r="G5" s="9">
        <f>IF(B5="","",1)</f>
        <v>1</v>
      </c>
      <c r="H5" s="9">
        <f>IF(B5="","",IF(ISNUMBER(E5),E5/'Исходные'!$B$16,"Проверьте данные"))</f>
        <v>0.2</v>
      </c>
      <c r="I5" s="9" t="str">
        <f>IF('Изменения'!A4="","",'Изменения'!P4)</f>
        <v>Уменьшение площади покрытия</v>
      </c>
    </row>
    <row r="6" ht="42" customHeight="1" spans="1:9" x14ac:dyDescent="0.25">
      <c r="A6" s="9" t="str">
        <f>IF('Изменения'!A4="","",'Изменения'!B4)</f>
        <v>Вестибюль</v>
      </c>
      <c r="B6" s="9" t="str">
        <f>IF('Изменения'!A4="","",'Изменения'!A4)</f>
        <v>ИЗМ-02</v>
      </c>
      <c r="C6" s="9" t="str">
        <f>IF(B6="","",'Исходные'!$B$15)</f>
        <v>11-01-015-06</v>
      </c>
      <c r="D6" s="9" t="str">
        <f>IF(B6="","",'Исходные'!$B$16&amp;" м²")</f>
        <v>100 м²</v>
      </c>
      <c r="E6" s="9">
        <f>IF(B6="","",IF(ISNUMBER(H6),IF(H6=0,0,'Изменения'!G4),"Проверьте данные"))</f>
        <v>0</v>
      </c>
      <c r="F6" s="9">
        <f>IF(B6="","",'Изменения'!K4)</f>
        <v>15</v>
      </c>
      <c r="G6" s="9">
        <f>IF(B6="","",IF(ISNUMBER(H6),IF('Изменения'!M4=0,0,H6/'Изменения'!M4),"Проверьте данные"))</f>
        <v>0</v>
      </c>
      <c r="H6" s="9">
        <f>IF(B6="","",IF(ISNUMBER('Изменения'!O4),MAX(-('Изменения'!O4-IF('Изменения'!G4=0,0,'Изменения'!M4*('Изменения'!K4-'Исходные'!$B$17)/'Исходные'!$B$18)),0),"Проверьте данные"))</f>
        <v>0</v>
      </c>
      <c r="I6" s="9" t="str">
        <f>IF('Изменения'!A4="","",'Изменения'!P4)</f>
        <v>Уменьшение площади покрытия</v>
      </c>
    </row>
    <row r="7" ht="42" customHeight="1" spans="1:9" x14ac:dyDescent="0.25">
      <c r="A7" s="9" t="str">
        <f>IF('Изменения'!A5="","",'Изменения'!B5)</f>
        <v>Кладовая</v>
      </c>
      <c r="B7" s="9" t="str">
        <f>IF('Изменения'!A5="","",'Изменения'!A5)</f>
        <v>ИЗМ-03</v>
      </c>
      <c r="C7" s="9" t="str">
        <f>IF(B7="","",'Изменения'!D5)</f>
        <v>11-01-015-05</v>
      </c>
      <c r="D7" s="9" t="str">
        <f>IF(B7="","",'Исходные'!$B$16&amp;" м²")</f>
        <v>100 м²</v>
      </c>
      <c r="E7" s="9">
        <f>IF(B7="","",'Изменения'!J5)</f>
        <v>0</v>
      </c>
      <c r="F7" s="9">
        <f>IF(B7="","",'Изменения'!K5)</f>
        <v>0</v>
      </c>
      <c r="G7" s="9">
        <f>IF(B7="","",1)</f>
        <v>1</v>
      </c>
      <c r="H7" s="9">
        <f>IF(B7="","",IF(ISNUMBER(E7),E7/'Исходные'!$B$16,"Проверьте данные"))</f>
        <v>0</v>
      </c>
      <c r="I7" s="9" t="str">
        <f>IF('Изменения'!A5="","",'Изменения'!P5)</f>
        <v>Добавление новой работы</v>
      </c>
    </row>
    <row r="8" ht="42" customHeight="1" spans="1:9" x14ac:dyDescent="0.25">
      <c r="A8" s="9" t="str">
        <f>IF('Изменения'!A5="","",'Изменения'!B5)</f>
        <v>Кладовая</v>
      </c>
      <c r="B8" s="9" t="str">
        <f>IF('Изменения'!A5="","",'Изменения'!A5)</f>
        <v>ИЗМ-03</v>
      </c>
      <c r="C8" s="9" t="str">
        <f>IF(B8="","",'Исходные'!$B$15)</f>
        <v>11-01-015-06</v>
      </c>
      <c r="D8" s="9" t="str">
        <f>IF(B8="","",'Исходные'!$B$16&amp;" м²")</f>
        <v>100 м²</v>
      </c>
      <c r="E8" s="9">
        <f>IF(B8="","",IF(ISNUMBER(H8),IF(H8=0,0,'Изменения'!G5),"Проверьте данные"))</f>
        <v>0</v>
      </c>
      <c r="F8" s="9">
        <f>IF(B8="","",'Изменения'!K5)</f>
        <v>0</v>
      </c>
      <c r="G8" s="9">
        <f>IF(B8="","",IF(ISNUMBER(H8),IF('Изменения'!M5=0,0,H8/'Изменения'!M5),"Проверьте данные"))</f>
        <v>0</v>
      </c>
      <c r="H8" s="9">
        <f>IF(B8="","",IF(ISNUMBER('Изменения'!O5),MAX(-('Изменения'!O5-IF('Изменения'!G5=0,0,'Изменения'!M5*('Изменения'!K5-'Исходные'!$B$17)/'Исходные'!$B$18)),0),"Проверьте данные"))</f>
        <v>0</v>
      </c>
      <c r="I8" s="9" t="str">
        <f>IF('Изменения'!A5="","",'Изменения'!P5)</f>
        <v>Добавление новой работы</v>
      </c>
    </row>
    <row r="9" ht="42" customHeight="1" spans="1:9" x14ac:dyDescent="0.25">
      <c r="A9" s="9" t="str">
        <f>IF('Изменения'!A6="","",'Изменения'!B6)</f>
        <v/>
      </c>
      <c r="B9" s="9" t="str">
        <f>IF('Изменения'!A6="","",'Изменения'!A6)</f>
        <v/>
      </c>
      <c r="C9" s="9" t="str">
        <f>IF(B9="","",'Изменения'!D6)</f>
        <v/>
      </c>
      <c r="D9" s="9" t="str">
        <f>IF(B9="","",'Исходные'!$B$16&amp;" м²")</f>
        <v/>
      </c>
      <c r="E9" s="9" t="str">
        <f>IF(B9="","",'Изменения'!J6)</f>
        <v/>
      </c>
      <c r="F9" s="9" t="str">
        <f>IF(B9="","",'Изменения'!K6)</f>
        <v/>
      </c>
      <c r="G9" s="9" t="str">
        <f>IF(B9="","",1)</f>
        <v/>
      </c>
      <c r="H9" s="9" t="str">
        <f>IF(B9="","",IF(ISNUMBER(E9),E9/'Исходные'!$B$16,"Проверьте данные"))</f>
        <v/>
      </c>
      <c r="I9" s="9" t="str">
        <f>IF('Изменения'!A6="","",'Изменения'!P6)</f>
        <v/>
      </c>
    </row>
    <row r="10" ht="42" customHeight="1" spans="1:9" x14ac:dyDescent="0.25">
      <c r="A10" s="9" t="str">
        <f>IF('Изменения'!A6="","",'Изменения'!B6)</f>
        <v/>
      </c>
      <c r="B10" s="9" t="str">
        <f>IF('Изменения'!A6="","",'Изменения'!A6)</f>
        <v/>
      </c>
      <c r="C10" s="9" t="str">
        <f>IF(B10="","",'Исходные'!$B$15)</f>
        <v/>
      </c>
      <c r="D10" s="9" t="str">
        <f>IF(B10="","",'Исходные'!$B$16&amp;" м²")</f>
        <v/>
      </c>
      <c r="E10" s="9" t="str">
        <f>IF(B10="","",IF(ISNUMBER(H10),IF(H10=0,0,'Изменения'!G6),"Проверьте данные"))</f>
        <v/>
      </c>
      <c r="F10" s="9" t="str">
        <f>IF(B10="","",'Изменения'!K6)</f>
        <v/>
      </c>
      <c r="G10" s="9" t="str">
        <f>IF(B10="","",IF(ISNUMBER(H10),IF('Изменения'!M6=0,0,H10/'Изменения'!M6),"Проверьте данные"))</f>
        <v/>
      </c>
      <c r="H10" s="9" t="str">
        <f>IF(B10="","",IF(ISNUMBER('Изменения'!O6),MAX(-('Изменения'!O6-IF('Изменения'!G6=0,0,'Изменения'!M6*('Изменения'!K6-'Исходные'!$B$17)/'Исходные'!$B$18)),0),"Проверьте данные"))</f>
        <v/>
      </c>
      <c r="I10" s="9" t="str">
        <f>IF('Изменения'!A6="","",'Изменения'!P6)</f>
        <v/>
      </c>
    </row>
    <row r="11" ht="42" customHeight="1" spans="1:9" x14ac:dyDescent="0.25">
      <c r="A11" s="9" t="str">
        <f>IF('Изменения'!A7="","",'Изменения'!B7)</f>
        <v/>
      </c>
      <c r="B11" s="9" t="str">
        <f>IF('Изменения'!A7="","",'Изменения'!A7)</f>
        <v/>
      </c>
      <c r="C11" s="9" t="str">
        <f>IF(B11="","",'Изменения'!D7)</f>
        <v/>
      </c>
      <c r="D11" s="9" t="str">
        <f>IF(B11="","",'Исходные'!$B$16&amp;" м²")</f>
        <v/>
      </c>
      <c r="E11" s="9" t="str">
        <f>IF(B11="","",'Изменения'!J7)</f>
        <v/>
      </c>
      <c r="F11" s="9" t="str">
        <f>IF(B11="","",'Изменения'!K7)</f>
        <v/>
      </c>
      <c r="G11" s="9" t="str">
        <f>IF(B11="","",1)</f>
        <v/>
      </c>
      <c r="H11" s="9" t="str">
        <f>IF(B11="","",IF(ISNUMBER(E11),E11/'Исходные'!$B$16,"Проверьте данные"))</f>
        <v/>
      </c>
      <c r="I11" s="9" t="str">
        <f>IF('Изменения'!A7="","",'Изменения'!P7)</f>
        <v/>
      </c>
    </row>
    <row r="12" ht="42" customHeight="1" spans="1:9" x14ac:dyDescent="0.25">
      <c r="A12" s="9" t="str">
        <f>IF('Изменения'!A7="","",'Изменения'!B7)</f>
        <v/>
      </c>
      <c r="B12" s="9" t="str">
        <f>IF('Изменения'!A7="","",'Изменения'!A7)</f>
        <v/>
      </c>
      <c r="C12" s="9" t="str">
        <f>IF(B12="","",'Исходные'!$B$15)</f>
        <v/>
      </c>
      <c r="D12" s="9" t="str">
        <f>IF(B12="","",'Исходные'!$B$16&amp;" м²")</f>
        <v/>
      </c>
      <c r="E12" s="9" t="str">
        <f>IF(B12="","",IF(ISNUMBER(H12),IF(H12=0,0,'Изменения'!G7),"Проверьте данные"))</f>
        <v/>
      </c>
      <c r="F12" s="9" t="str">
        <f>IF(B12="","",'Изменения'!K7)</f>
        <v/>
      </c>
      <c r="G12" s="9" t="str">
        <f>IF(B12="","",IF(ISNUMBER(H12),IF('Изменения'!M7=0,0,H12/'Изменения'!M7),"Проверьте данные"))</f>
        <v/>
      </c>
      <c r="H12" s="9" t="str">
        <f>IF(B12="","",IF(ISNUMBER('Изменения'!O7),MAX(-('Изменения'!O7-IF('Изменения'!G7=0,0,'Изменения'!M7*('Изменения'!K7-'Исходные'!$B$17)/'Исходные'!$B$18)),0),"Проверьте данные"))</f>
        <v/>
      </c>
      <c r="I12" s="9" t="str">
        <f>IF('Изменения'!A7="","",'Изменения'!P7)</f>
        <v/>
      </c>
    </row>
    <row r="13" ht="42" customHeight="1" spans="1:9" x14ac:dyDescent="0.25">
      <c r="A13" s="9" t="str">
        <f>IF('Изменения'!A8="","",'Изменения'!B8)</f>
        <v/>
      </c>
      <c r="B13" s="9" t="str">
        <f>IF('Изменения'!A8="","",'Изменения'!A8)</f>
        <v/>
      </c>
      <c r="C13" s="9" t="str">
        <f>IF(B13="","",'Изменения'!D8)</f>
        <v/>
      </c>
      <c r="D13" s="9" t="str">
        <f>IF(B13="","",'Исходные'!$B$16&amp;" м²")</f>
        <v/>
      </c>
      <c r="E13" s="9" t="str">
        <f>IF(B13="","",'Изменения'!J8)</f>
        <v/>
      </c>
      <c r="F13" s="9" t="str">
        <f>IF(B13="","",'Изменения'!K8)</f>
        <v/>
      </c>
      <c r="G13" s="9" t="str">
        <f>IF(B13="","",1)</f>
        <v/>
      </c>
      <c r="H13" s="9" t="str">
        <f>IF(B13="","",IF(ISNUMBER(E13),E13/'Исходные'!$B$16,"Проверьте данные"))</f>
        <v/>
      </c>
      <c r="I13" s="9" t="str">
        <f>IF('Изменения'!A8="","",'Изменения'!P8)</f>
        <v/>
      </c>
    </row>
    <row r="14" ht="42" customHeight="1" spans="1:9" x14ac:dyDescent="0.25">
      <c r="A14" s="9" t="str">
        <f>IF('Изменения'!A8="","",'Изменения'!B8)</f>
        <v/>
      </c>
      <c r="B14" s="9" t="str">
        <f>IF('Изменения'!A8="","",'Изменения'!A8)</f>
        <v/>
      </c>
      <c r="C14" s="9" t="str">
        <f>IF(B14="","",'Исходные'!$B$15)</f>
        <v/>
      </c>
      <c r="D14" s="9" t="str">
        <f>IF(B14="","",'Исходные'!$B$16&amp;" м²")</f>
        <v/>
      </c>
      <c r="E14" s="9" t="str">
        <f>IF(B14="","",IF(ISNUMBER(H14),IF(H14=0,0,'Изменения'!G8),"Проверьте данные"))</f>
        <v/>
      </c>
      <c r="F14" s="9" t="str">
        <f>IF(B14="","",'Изменения'!K8)</f>
        <v/>
      </c>
      <c r="G14" s="9" t="str">
        <f>IF(B14="","",IF(ISNUMBER(H14),IF('Изменения'!M8=0,0,H14/'Изменения'!M8),"Проверьте данные"))</f>
        <v/>
      </c>
      <c r="H14" s="9" t="str">
        <f>IF(B14="","",IF(ISNUMBER('Изменения'!O8),MAX(-('Изменения'!O8-IF('Изменения'!G8=0,0,'Изменения'!M8*('Изменения'!K8-'Исходные'!$B$17)/'Исходные'!$B$18)),0),"Проверьте данные"))</f>
        <v/>
      </c>
      <c r="I14" s="9" t="str">
        <f>IF('Изменения'!A8="","",'Изменения'!P8)</f>
        <v/>
      </c>
    </row>
    <row r="15" ht="42" customHeight="1" spans="1:9" x14ac:dyDescent="0.25">
      <c r="A15" s="9" t="str">
        <f>IF('Изменения'!A9="","",'Изменения'!B9)</f>
        <v/>
      </c>
      <c r="B15" s="9" t="str">
        <f>IF('Изменения'!A9="","",'Изменения'!A9)</f>
        <v/>
      </c>
      <c r="C15" s="9" t="str">
        <f>IF(B15="","",'Изменения'!D9)</f>
        <v/>
      </c>
      <c r="D15" s="9" t="str">
        <f>IF(B15="","",'Исходные'!$B$16&amp;" м²")</f>
        <v/>
      </c>
      <c r="E15" s="9" t="str">
        <f>IF(B15="","",'Изменения'!J9)</f>
        <v/>
      </c>
      <c r="F15" s="9" t="str">
        <f>IF(B15="","",'Изменения'!K9)</f>
        <v/>
      </c>
      <c r="G15" s="9" t="str">
        <f>IF(B15="","",1)</f>
        <v/>
      </c>
      <c r="H15" s="9" t="str">
        <f>IF(B15="","",IF(ISNUMBER(E15),E15/'Исходные'!$B$16,"Проверьте данные"))</f>
        <v/>
      </c>
      <c r="I15" s="9" t="str">
        <f>IF('Изменения'!A9="","",'Изменения'!P9)</f>
        <v/>
      </c>
    </row>
    <row r="16" ht="42" customHeight="1" spans="1:9" x14ac:dyDescent="0.25">
      <c r="A16" s="9" t="str">
        <f>IF('Изменения'!A9="","",'Изменения'!B9)</f>
        <v/>
      </c>
      <c r="B16" s="9" t="str">
        <f>IF('Изменения'!A9="","",'Изменения'!A9)</f>
        <v/>
      </c>
      <c r="C16" s="9" t="str">
        <f>IF(B16="","",'Исходные'!$B$15)</f>
        <v/>
      </c>
      <c r="D16" s="9" t="str">
        <f>IF(B16="","",'Исходные'!$B$16&amp;" м²")</f>
        <v/>
      </c>
      <c r="E16" s="9" t="str">
        <f>IF(B16="","",IF(ISNUMBER(H16),IF(H16=0,0,'Изменения'!G9),"Проверьте данные"))</f>
        <v/>
      </c>
      <c r="F16" s="9" t="str">
        <f>IF(B16="","",'Изменения'!K9)</f>
        <v/>
      </c>
      <c r="G16" s="9" t="str">
        <f>IF(B16="","",IF(ISNUMBER(H16),IF('Изменения'!M9=0,0,H16/'Изменения'!M9),"Проверьте данные"))</f>
        <v/>
      </c>
      <c r="H16" s="9" t="str">
        <f>IF(B16="","",IF(ISNUMBER('Изменения'!O9),MAX(-('Изменения'!O9-IF('Изменения'!G9=0,0,'Изменения'!M9*('Изменения'!K9-'Исходные'!$B$17)/'Исходные'!$B$18)),0),"Проверьте данные"))</f>
        <v/>
      </c>
      <c r="I16" s="9" t="str">
        <f>IF('Изменения'!A9="","",'Изменения'!P9)</f>
        <v/>
      </c>
    </row>
    <row r="17" ht="42" customHeight="1" spans="1:9" x14ac:dyDescent="0.25">
      <c r="A17" s="9" t="str">
        <f>IF('Изменения'!A10="","",'Изменения'!B10)</f>
        <v/>
      </c>
      <c r="B17" s="9" t="str">
        <f>IF('Изменения'!A10="","",'Изменения'!A10)</f>
        <v/>
      </c>
      <c r="C17" s="9" t="str">
        <f>IF(B17="","",'Изменения'!D10)</f>
        <v/>
      </c>
      <c r="D17" s="9" t="str">
        <f>IF(B17="","",'Исходные'!$B$16&amp;" м²")</f>
        <v/>
      </c>
      <c r="E17" s="9" t="str">
        <f>IF(B17="","",'Изменения'!J10)</f>
        <v/>
      </c>
      <c r="F17" s="9" t="str">
        <f>IF(B17="","",'Изменения'!K10)</f>
        <v/>
      </c>
      <c r="G17" s="9" t="str">
        <f>IF(B17="","",1)</f>
        <v/>
      </c>
      <c r="H17" s="9" t="str">
        <f>IF(B17="","",IF(ISNUMBER(E17),E17/'Исходные'!$B$16,"Проверьте данные"))</f>
        <v/>
      </c>
      <c r="I17" s="9" t="str">
        <f>IF('Изменения'!A10="","",'Изменения'!P10)</f>
        <v/>
      </c>
    </row>
    <row r="18" ht="42" customHeight="1" spans="1:9" x14ac:dyDescent="0.25">
      <c r="A18" s="9" t="str">
        <f>IF('Изменения'!A10="","",'Изменения'!B10)</f>
        <v/>
      </c>
      <c r="B18" s="9" t="str">
        <f>IF('Изменения'!A10="","",'Изменения'!A10)</f>
        <v/>
      </c>
      <c r="C18" s="9" t="str">
        <f>IF(B18="","",'Исходные'!$B$15)</f>
        <v/>
      </c>
      <c r="D18" s="9" t="str">
        <f>IF(B18="","",'Исходные'!$B$16&amp;" м²")</f>
        <v/>
      </c>
      <c r="E18" s="9" t="str">
        <f>IF(B18="","",IF(ISNUMBER(H18),IF(H18=0,0,'Изменения'!G10),"Проверьте данные"))</f>
        <v/>
      </c>
      <c r="F18" s="9" t="str">
        <f>IF(B18="","",'Изменения'!K10)</f>
        <v/>
      </c>
      <c r="G18" s="9" t="str">
        <f>IF(B18="","",IF(ISNUMBER(H18),IF('Изменения'!M10=0,0,H18/'Изменения'!M10),"Проверьте данные"))</f>
        <v/>
      </c>
      <c r="H18" s="9" t="str">
        <f>IF(B18="","",IF(ISNUMBER('Изменения'!O10),MAX(-('Изменения'!O10-IF('Изменения'!G10=0,0,'Изменения'!M10*('Изменения'!K10-'Исходные'!$B$17)/'Исходные'!$B$18)),0),"Проверьте данные"))</f>
        <v/>
      </c>
      <c r="I18" s="9" t="str">
        <f>IF('Изменения'!A10="","",'Изменения'!P10)</f>
        <v/>
      </c>
    </row>
    <row r="19" ht="42" customHeight="1" spans="1:9" x14ac:dyDescent="0.25">
      <c r="A19" s="9" t="str">
        <f>IF('Изменения'!A11="","",'Изменения'!B11)</f>
        <v/>
      </c>
      <c r="B19" s="9" t="str">
        <f>IF('Изменения'!A11="","",'Изменения'!A11)</f>
        <v/>
      </c>
      <c r="C19" s="9" t="str">
        <f>IF(B19="","",'Изменения'!D11)</f>
        <v/>
      </c>
      <c r="D19" s="9" t="str">
        <f>IF(B19="","",'Исходные'!$B$16&amp;" м²")</f>
        <v/>
      </c>
      <c r="E19" s="9" t="str">
        <f>IF(B19="","",'Изменения'!J11)</f>
        <v/>
      </c>
      <c r="F19" s="9" t="str">
        <f>IF(B19="","",'Изменения'!K11)</f>
        <v/>
      </c>
      <c r="G19" s="9" t="str">
        <f>IF(B19="","",1)</f>
        <v/>
      </c>
      <c r="H19" s="9" t="str">
        <f>IF(B19="","",IF(ISNUMBER(E19),E19/'Исходные'!$B$16,"Проверьте данные"))</f>
        <v/>
      </c>
      <c r="I19" s="9" t="str">
        <f>IF('Изменения'!A11="","",'Изменения'!P11)</f>
        <v/>
      </c>
    </row>
    <row r="20" ht="42" customHeight="1" spans="1:9" x14ac:dyDescent="0.25">
      <c r="A20" s="9" t="str">
        <f>IF('Изменения'!A11="","",'Изменения'!B11)</f>
        <v/>
      </c>
      <c r="B20" s="9" t="str">
        <f>IF('Изменения'!A11="","",'Изменения'!A11)</f>
        <v/>
      </c>
      <c r="C20" s="9" t="str">
        <f>IF(B20="","",'Исходные'!$B$15)</f>
        <v/>
      </c>
      <c r="D20" s="9" t="str">
        <f>IF(B20="","",'Исходные'!$B$16&amp;" м²")</f>
        <v/>
      </c>
      <c r="E20" s="9" t="str">
        <f>IF(B20="","",IF(ISNUMBER(H20),IF(H20=0,0,'Изменения'!G11),"Проверьте данные"))</f>
        <v/>
      </c>
      <c r="F20" s="9" t="str">
        <f>IF(B20="","",'Изменения'!K11)</f>
        <v/>
      </c>
      <c r="G20" s="9" t="str">
        <f>IF(B20="","",IF(ISNUMBER(H20),IF('Изменения'!M11=0,0,H20/'Изменения'!M11),"Проверьте данные"))</f>
        <v/>
      </c>
      <c r="H20" s="9" t="str">
        <f>IF(B20="","",IF(ISNUMBER('Изменения'!O11),MAX(-('Изменения'!O11-IF('Изменения'!G11=0,0,'Изменения'!M11*('Изменения'!K11-'Исходные'!$B$17)/'Исходные'!$B$18)),0),"Проверьте данные"))</f>
        <v/>
      </c>
      <c r="I20" s="9" t="str">
        <f>IF('Изменения'!A11="","",'Изменения'!P11)</f>
        <v/>
      </c>
    </row>
    <row r="21" ht="42" customHeight="1" spans="1:9" x14ac:dyDescent="0.25">
      <c r="A21" s="9" t="str">
        <f>IF('Изменения'!A12="","",'Изменения'!B12)</f>
        <v/>
      </c>
      <c r="B21" s="9" t="str">
        <f>IF('Изменения'!A12="","",'Изменения'!A12)</f>
        <v/>
      </c>
      <c r="C21" s="9" t="str">
        <f>IF(B21="","",'Изменения'!D12)</f>
        <v/>
      </c>
      <c r="D21" s="9" t="str">
        <f>IF(B21="","",'Исходные'!$B$16&amp;" м²")</f>
        <v/>
      </c>
      <c r="E21" s="9" t="str">
        <f>IF(B21="","",'Изменения'!J12)</f>
        <v/>
      </c>
      <c r="F21" s="9" t="str">
        <f>IF(B21="","",'Изменения'!K12)</f>
        <v/>
      </c>
      <c r="G21" s="9" t="str">
        <f>IF(B21="","",1)</f>
        <v/>
      </c>
      <c r="H21" s="9" t="str">
        <f>IF(B21="","",IF(ISNUMBER(E21),E21/'Исходные'!$B$16,"Проверьте данные"))</f>
        <v/>
      </c>
      <c r="I21" s="9" t="str">
        <f>IF('Изменения'!A12="","",'Изменения'!P12)</f>
        <v/>
      </c>
    </row>
    <row r="22" ht="42" customHeight="1" spans="1:9" x14ac:dyDescent="0.25">
      <c r="A22" s="9" t="str">
        <f>IF('Изменения'!A12="","",'Изменения'!B12)</f>
        <v/>
      </c>
      <c r="B22" s="9" t="str">
        <f>IF('Изменения'!A12="","",'Изменения'!A12)</f>
        <v/>
      </c>
      <c r="C22" s="9" t="str">
        <f>IF(B22="","",'Исходные'!$B$15)</f>
        <v/>
      </c>
      <c r="D22" s="9" t="str">
        <f>IF(B22="","",'Исходные'!$B$16&amp;" м²")</f>
        <v/>
      </c>
      <c r="E22" s="9" t="str">
        <f>IF(B22="","",IF(ISNUMBER(H22),IF(H22=0,0,'Изменения'!G12),"Проверьте данные"))</f>
        <v/>
      </c>
      <c r="F22" s="9" t="str">
        <f>IF(B22="","",'Изменения'!K12)</f>
        <v/>
      </c>
      <c r="G22" s="9" t="str">
        <f>IF(B22="","",IF(ISNUMBER(H22),IF('Изменения'!M12=0,0,H22/'Изменения'!M12),"Проверьте данные"))</f>
        <v/>
      </c>
      <c r="H22" s="9" t="str">
        <f>IF(B22="","",IF(ISNUMBER('Изменения'!O12),MAX(-('Изменения'!O12-IF('Изменения'!G12=0,0,'Изменения'!M12*('Изменения'!K12-'Исходные'!$B$17)/'Исходные'!$B$18)),0),"Проверьте данные"))</f>
        <v/>
      </c>
      <c r="I22" s="9" t="str">
        <f>IF('Изменения'!A12="","",'Изменения'!P12)</f>
        <v/>
      </c>
    </row>
    <row r="24" ht="42" customHeight="1" spans="1:8" x14ac:dyDescent="0.25">
      <c r="A24" s="3" t="s">
        <v>111</v>
      </c>
      <c r="B24" s="3"/>
      <c r="C24" s="3"/>
      <c r="D24" s="3"/>
      <c r="E24" s="3"/>
      <c r="F24" s="3"/>
      <c r="G24" s="3"/>
      <c r="H24" s="9">
        <f>IF(COUNTA('Изменения'!A3:A12)=0,"нет данных",IF(COUNTIFS(H3:H22,"Проверьте данные")&gt;0,"Проверьте данные",SUMIFS(H3:H22,C3:C22,'Исходные'!$B$14)))</f>
        <v>0.2</v>
      </c>
    </row>
    <row r="25" ht="42" customHeight="1" spans="1:8" x14ac:dyDescent="0.25">
      <c r="A25" s="3" t="s">
        <v>112</v>
      </c>
      <c r="B25" s="3"/>
      <c r="C25" s="3"/>
      <c r="D25" s="3"/>
      <c r="E25" s="3"/>
      <c r="F25" s="3"/>
      <c r="G25" s="3"/>
      <c r="H25" s="9">
        <f>IF(COUNTA('Изменения'!A3:A12)=0,"нет данных",IF(COUNTIFS(H3:H22,"Проверьте данные")&gt;0,"Проверьте данные",SUMIFS(H3:H22,C3:C22,'Исходные'!$B$15)))</f>
        <v>0</v>
      </c>
    </row>
    <row r="26" ht="42" customHeight="1" spans="1:9" x14ac:dyDescent="0.25">
      <c r="A26" s="3" t="s">
        <v>109</v>
      </c>
      <c r="B26" s="3" t="s">
        <v>113</v>
      </c>
      <c r="C26" s="3"/>
      <c r="D26" s="3"/>
      <c r="E26" s="3"/>
      <c r="F26" s="3"/>
      <c r="G26" s="3"/>
      <c r="H26" s="3"/>
      <c r="I26" s="3"/>
    </row>
  </sheetData>
  <mergeCells count="2">
    <mergeCell ref="A1:I1"/>
    <mergeCell ref="B26:I26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3" width="19" customWidth="1"/>
    <col min="4" max="4" width="16" customWidth="1"/>
    <col min="5" max="5" width="19" customWidth="1"/>
    <col min="6" max="6" width="17" customWidth="1"/>
    <col min="7" max="7" width="13" customWidth="1"/>
    <col min="8" max="8" width="18" customWidth="1"/>
    <col min="9" max="9" width="39" customWidth="1"/>
  </cols>
  <sheetData>
    <row r="1" ht="24" customHeight="1" spans="1:9" x14ac:dyDescent="0.25">
      <c r="A1" s="1" t="s">
        <v>114</v>
      </c>
      <c r="B1" s="1"/>
      <c r="C1" s="1"/>
      <c r="D1" s="1"/>
      <c r="E1" s="1"/>
      <c r="F1" s="1"/>
      <c r="G1" s="1"/>
      <c r="H1" s="1"/>
      <c r="I1" s="1"/>
    </row>
    <row r="2" ht="42" customHeight="1" spans="1:9" x14ac:dyDescent="0.25">
      <c r="A2" s="2" t="s">
        <v>70</v>
      </c>
      <c r="B2" s="2" t="s">
        <v>69</v>
      </c>
      <c r="C2" s="2" t="s">
        <v>105</v>
      </c>
      <c r="D2" s="2" t="s">
        <v>106</v>
      </c>
      <c r="E2" s="2" t="s">
        <v>115</v>
      </c>
      <c r="F2" s="2" t="s">
        <v>116</v>
      </c>
      <c r="G2" s="2" t="s">
        <v>109</v>
      </c>
      <c r="H2" s="2" t="s">
        <v>110</v>
      </c>
      <c r="I2" s="2" t="s">
        <v>43</v>
      </c>
    </row>
    <row r="3" ht="42" customHeight="1" spans="1:9" x14ac:dyDescent="0.25">
      <c r="A3" s="9" t="str">
        <f>IF('Изменения'!A3="","",'Изменения'!B3)</f>
        <v>Коридор</v>
      </c>
      <c r="B3" s="9" t="str">
        <f>IF('Изменения'!A3="","",'Изменения'!A3)</f>
        <v>ИЗМ-01</v>
      </c>
      <c r="C3" s="9" t="str">
        <f>IF(B3="","",'Изменения'!D3)</f>
        <v>11-01-015-05</v>
      </c>
      <c r="D3" s="9" t="str">
        <f>IF(B3="","",'Исходные'!$B$16&amp;" м²")</f>
        <v>100 м²</v>
      </c>
      <c r="E3" s="9">
        <f>IF(B3="","",'Изменения'!I3)</f>
        <v>20</v>
      </c>
      <c r="F3" s="9">
        <f>IF(B3="","",'Изменения'!L3)</f>
        <v>25</v>
      </c>
      <c r="G3" s="9">
        <f>IF(B3="","",1)</f>
        <v>1</v>
      </c>
      <c r="H3" s="9">
        <f>IF(B3="","",IF(ISNUMBER(E3),E3/'Исходные'!$B$16,"Проверьте данные"))</f>
        <v>0.2</v>
      </c>
      <c r="I3" s="9" t="str">
        <f>IF('Изменения'!A3="","",'Изменения'!P3)</f>
        <v>Увеличение площади и толщины покрытия</v>
      </c>
    </row>
    <row r="4" ht="42" customHeight="1" spans="1:9" x14ac:dyDescent="0.25">
      <c r="A4" s="9" t="str">
        <f>IF('Изменения'!A3="","",'Изменения'!B3)</f>
        <v>Коридор</v>
      </c>
      <c r="B4" s="9" t="str">
        <f>IF('Изменения'!A3="","",'Изменения'!A3)</f>
        <v>ИЗМ-01</v>
      </c>
      <c r="C4" s="9" t="str">
        <f>IF(B4="","",'Исходные'!$B$15)</f>
        <v>11-01-015-06</v>
      </c>
      <c r="D4" s="9" t="str">
        <f>IF(B4="","",'Исходные'!$B$16&amp;" м²")</f>
        <v>100 м²</v>
      </c>
      <c r="E4" s="9">
        <f>IF(B4="","",IF(ISNUMBER(H4),IF(H4=0,0,'Изменения'!H3),"Проверьте данные"))</f>
        <v>100</v>
      </c>
      <c r="F4" s="9">
        <f>IF(B4="","",'Изменения'!L3)</f>
        <v>25</v>
      </c>
      <c r="G4" s="9">
        <f>IF(B4="","",IF(ISNUMBER(H4),IF('Изменения'!N3=0,0,H4/'Изменения'!N3),"Проверьте данные"))</f>
        <v>2</v>
      </c>
      <c r="H4" s="9">
        <f>IF(B4="","",IF(ISNUMBER('Изменения'!O3),MAX('Изменения'!O3-IF('Изменения'!G3=0,0,'Изменения'!M3*('Изменения'!K3-'Исходные'!$B$17)/'Исходные'!$B$18),0),"Проверьте данные"))</f>
        <v>2</v>
      </c>
      <c r="I4" s="9" t="str">
        <f>IF('Изменения'!A3="","",'Изменения'!P3)</f>
        <v>Увеличение площади и толщины покрытия</v>
      </c>
    </row>
    <row r="5" ht="42" customHeight="1" spans="1:9" x14ac:dyDescent="0.25">
      <c r="A5" s="9" t="str">
        <f>IF('Изменения'!A4="","",'Изменения'!B4)</f>
        <v>Вестибюль</v>
      </c>
      <c r="B5" s="9" t="str">
        <f>IF('Изменения'!A4="","",'Изменения'!A4)</f>
        <v>ИЗМ-02</v>
      </c>
      <c r="C5" s="9" t="str">
        <f>IF(B5="","",'Изменения'!D4)</f>
        <v>11-01-015-05</v>
      </c>
      <c r="D5" s="9" t="str">
        <f>IF(B5="","",'Исходные'!$B$16&amp;" м²")</f>
        <v>100 м²</v>
      </c>
      <c r="E5" s="9">
        <f>IF(B5="","",'Изменения'!I4)</f>
        <v>0</v>
      </c>
      <c r="F5" s="9">
        <f>IF(B5="","",'Изменения'!L4)</f>
        <v>15</v>
      </c>
      <c r="G5" s="9">
        <f>IF(B5="","",1)</f>
        <v>1</v>
      </c>
      <c r="H5" s="9">
        <f>IF(B5="","",IF(ISNUMBER(E5),E5/'Исходные'!$B$16,"Проверьте данные"))</f>
        <v>0</v>
      </c>
      <c r="I5" s="9" t="str">
        <f>IF('Изменения'!A4="","",'Изменения'!P4)</f>
        <v>Уменьшение площади покрытия</v>
      </c>
    </row>
    <row r="6" ht="42" customHeight="1" spans="1:9" x14ac:dyDescent="0.25">
      <c r="A6" s="9" t="str">
        <f>IF('Изменения'!A4="","",'Изменения'!B4)</f>
        <v>Вестибюль</v>
      </c>
      <c r="B6" s="9" t="str">
        <f>IF('Изменения'!A4="","",'Изменения'!A4)</f>
        <v>ИЗМ-02</v>
      </c>
      <c r="C6" s="9" t="str">
        <f>IF(B6="","",'Исходные'!$B$15)</f>
        <v>11-01-015-06</v>
      </c>
      <c r="D6" s="9" t="str">
        <f>IF(B6="","",'Исходные'!$B$16&amp;" м²")</f>
        <v>100 м²</v>
      </c>
      <c r="E6" s="9">
        <f>IF(B6="","",IF(ISNUMBER(H6),IF(H6=0,0,'Изменения'!H4),"Проверьте данные"))</f>
        <v>0</v>
      </c>
      <c r="F6" s="9">
        <f>IF(B6="","",'Изменения'!L4)</f>
        <v>15</v>
      </c>
      <c r="G6" s="9">
        <f>IF(B6="","",IF(ISNUMBER(H6),IF('Изменения'!N4=0,0,H6/'Изменения'!N4),"Проверьте данные"))</f>
        <v>0</v>
      </c>
      <c r="H6" s="9">
        <f>IF(B6="","",IF(ISNUMBER('Изменения'!O4),MAX('Изменения'!O4-IF('Изменения'!G4=0,0,'Изменения'!M4*('Изменения'!K4-'Исходные'!$B$17)/'Исходные'!$B$18),0),"Проверьте данные"))</f>
        <v>0</v>
      </c>
      <c r="I6" s="9" t="str">
        <f>IF('Изменения'!A4="","",'Изменения'!P4)</f>
        <v>Уменьшение площади покрытия</v>
      </c>
    </row>
    <row r="7" ht="42" customHeight="1" spans="1:9" x14ac:dyDescent="0.25">
      <c r="A7" s="9" t="str">
        <f>IF('Изменения'!A5="","",'Изменения'!B5)</f>
        <v>Кладовая</v>
      </c>
      <c r="B7" s="9" t="str">
        <f>IF('Изменения'!A5="","",'Изменения'!A5)</f>
        <v>ИЗМ-03</v>
      </c>
      <c r="C7" s="9" t="str">
        <f>IF(B7="","",'Изменения'!D5)</f>
        <v>11-01-015-05</v>
      </c>
      <c r="D7" s="9" t="str">
        <f>IF(B7="","",'Исходные'!$B$16&amp;" м²")</f>
        <v>100 м²</v>
      </c>
      <c r="E7" s="9">
        <f>IF(B7="","",'Изменения'!I5)</f>
        <v>30</v>
      </c>
      <c r="F7" s="9">
        <f>IF(B7="","",'Изменения'!L5)</f>
        <v>15</v>
      </c>
      <c r="G7" s="9">
        <f>IF(B7="","",1)</f>
        <v>1</v>
      </c>
      <c r="H7" s="9">
        <f>IF(B7="","",IF(ISNUMBER(E7),E7/'Исходные'!$B$16,"Проверьте данные"))</f>
        <v>0.3</v>
      </c>
      <c r="I7" s="9" t="str">
        <f>IF('Изменения'!A5="","",'Изменения'!P5)</f>
        <v>Добавление новой работы</v>
      </c>
    </row>
    <row r="8" ht="42" customHeight="1" spans="1:9" x14ac:dyDescent="0.25">
      <c r="A8" s="9" t="str">
        <f>IF('Изменения'!A5="","",'Изменения'!B5)</f>
        <v>Кладовая</v>
      </c>
      <c r="B8" s="9" t="str">
        <f>IF('Изменения'!A5="","",'Изменения'!A5)</f>
        <v>ИЗМ-03</v>
      </c>
      <c r="C8" s="9" t="str">
        <f>IF(B8="","",'Исходные'!$B$15)</f>
        <v>11-01-015-06</v>
      </c>
      <c r="D8" s="9" t="str">
        <f>IF(B8="","",'Исходные'!$B$16&amp;" м²")</f>
        <v>100 м²</v>
      </c>
      <c r="E8" s="9">
        <f>IF(B8="","",IF(ISNUMBER(H8),IF(H8=0,0,'Изменения'!H5),"Проверьте данные"))</f>
        <v>0</v>
      </c>
      <c r="F8" s="9">
        <f>IF(B8="","",'Изменения'!L5)</f>
        <v>15</v>
      </c>
      <c r="G8" s="9">
        <f>IF(B8="","",IF(ISNUMBER(H8),IF('Изменения'!N5=0,0,H8/'Изменения'!N5),"Проверьте данные"))</f>
        <v>0</v>
      </c>
      <c r="H8" s="9">
        <f>IF(B8="","",IF(ISNUMBER('Изменения'!O5),MAX('Изменения'!O5-IF('Изменения'!G5=0,0,'Изменения'!M5*('Изменения'!K5-'Исходные'!$B$17)/'Исходные'!$B$18),0),"Проверьте данные"))</f>
        <v>0</v>
      </c>
      <c r="I8" s="9" t="str">
        <f>IF('Изменения'!A5="","",'Изменения'!P5)</f>
        <v>Добавление новой работы</v>
      </c>
    </row>
    <row r="9" ht="42" customHeight="1" spans="1:9" x14ac:dyDescent="0.25">
      <c r="A9" s="9" t="str">
        <f>IF('Изменения'!A6="","",'Изменения'!B6)</f>
        <v/>
      </c>
      <c r="B9" s="9" t="str">
        <f>IF('Изменения'!A6="","",'Изменения'!A6)</f>
        <v/>
      </c>
      <c r="C9" s="9" t="str">
        <f>IF(B9="","",'Изменения'!D6)</f>
        <v/>
      </c>
      <c r="D9" s="9" t="str">
        <f>IF(B9="","",'Исходные'!$B$16&amp;" м²")</f>
        <v/>
      </c>
      <c r="E9" s="9" t="str">
        <f>IF(B9="","",'Изменения'!I6)</f>
        <v/>
      </c>
      <c r="F9" s="9" t="str">
        <f>IF(B9="","",'Изменения'!L6)</f>
        <v/>
      </c>
      <c r="G9" s="9" t="str">
        <f>IF(B9="","",1)</f>
        <v/>
      </c>
      <c r="H9" s="9" t="str">
        <f>IF(B9="","",IF(ISNUMBER(E9),E9/'Исходные'!$B$16,"Проверьте данные"))</f>
        <v/>
      </c>
      <c r="I9" s="9" t="str">
        <f>IF('Изменения'!A6="","",'Изменения'!P6)</f>
        <v/>
      </c>
    </row>
    <row r="10" ht="42" customHeight="1" spans="1:9" x14ac:dyDescent="0.25">
      <c r="A10" s="9" t="str">
        <f>IF('Изменения'!A6="","",'Изменения'!B6)</f>
        <v/>
      </c>
      <c r="B10" s="9" t="str">
        <f>IF('Изменения'!A6="","",'Изменения'!A6)</f>
        <v/>
      </c>
      <c r="C10" s="9" t="str">
        <f>IF(B10="","",'Исходные'!$B$15)</f>
        <v/>
      </c>
      <c r="D10" s="9" t="str">
        <f>IF(B10="","",'Исходные'!$B$16&amp;" м²")</f>
        <v/>
      </c>
      <c r="E10" s="9" t="str">
        <f>IF(B10="","",IF(ISNUMBER(H10),IF(H10=0,0,'Изменения'!H6),"Проверьте данные"))</f>
        <v/>
      </c>
      <c r="F10" s="9" t="str">
        <f>IF(B10="","",'Изменения'!L6)</f>
        <v/>
      </c>
      <c r="G10" s="9" t="str">
        <f>IF(B10="","",IF(ISNUMBER(H10),IF('Изменения'!N6=0,0,H10/'Изменения'!N6),"Проверьте данные"))</f>
        <v/>
      </c>
      <c r="H10" s="9" t="str">
        <f>IF(B10="","",IF(ISNUMBER('Изменения'!O6),MAX('Изменения'!O6-IF('Изменения'!G6=0,0,'Изменения'!M6*('Изменения'!K6-'Исходные'!$B$17)/'Исходные'!$B$18),0),"Проверьте данные"))</f>
        <v/>
      </c>
      <c r="I10" s="9" t="str">
        <f>IF('Изменения'!A6="","",'Изменения'!P6)</f>
        <v/>
      </c>
    </row>
    <row r="11" ht="42" customHeight="1" spans="1:9" x14ac:dyDescent="0.25">
      <c r="A11" s="9" t="str">
        <f>IF('Изменения'!A7="","",'Изменения'!B7)</f>
        <v/>
      </c>
      <c r="B11" s="9" t="str">
        <f>IF('Изменения'!A7="","",'Изменения'!A7)</f>
        <v/>
      </c>
      <c r="C11" s="9" t="str">
        <f>IF(B11="","",'Изменения'!D7)</f>
        <v/>
      </c>
      <c r="D11" s="9" t="str">
        <f>IF(B11="","",'Исходные'!$B$16&amp;" м²")</f>
        <v/>
      </c>
      <c r="E11" s="9" t="str">
        <f>IF(B11="","",'Изменения'!I7)</f>
        <v/>
      </c>
      <c r="F11" s="9" t="str">
        <f>IF(B11="","",'Изменения'!L7)</f>
        <v/>
      </c>
      <c r="G11" s="9" t="str">
        <f>IF(B11="","",1)</f>
        <v/>
      </c>
      <c r="H11" s="9" t="str">
        <f>IF(B11="","",IF(ISNUMBER(E11),E11/'Исходные'!$B$16,"Проверьте данные"))</f>
        <v/>
      </c>
      <c r="I11" s="9" t="str">
        <f>IF('Изменения'!A7="","",'Изменения'!P7)</f>
        <v/>
      </c>
    </row>
    <row r="12" ht="42" customHeight="1" spans="1:9" x14ac:dyDescent="0.25">
      <c r="A12" s="9" t="str">
        <f>IF('Изменения'!A7="","",'Изменения'!B7)</f>
        <v/>
      </c>
      <c r="B12" s="9" t="str">
        <f>IF('Изменения'!A7="","",'Изменения'!A7)</f>
        <v/>
      </c>
      <c r="C12" s="9" t="str">
        <f>IF(B12="","",'Исходные'!$B$15)</f>
        <v/>
      </c>
      <c r="D12" s="9" t="str">
        <f>IF(B12="","",'Исходные'!$B$16&amp;" м²")</f>
        <v/>
      </c>
      <c r="E12" s="9" t="str">
        <f>IF(B12="","",IF(ISNUMBER(H12),IF(H12=0,0,'Изменения'!H7),"Проверьте данные"))</f>
        <v/>
      </c>
      <c r="F12" s="9" t="str">
        <f>IF(B12="","",'Изменения'!L7)</f>
        <v/>
      </c>
      <c r="G12" s="9" t="str">
        <f>IF(B12="","",IF(ISNUMBER(H12),IF('Изменения'!N7=0,0,H12/'Изменения'!N7),"Проверьте данные"))</f>
        <v/>
      </c>
      <c r="H12" s="9" t="str">
        <f>IF(B12="","",IF(ISNUMBER('Изменения'!O7),MAX('Изменения'!O7-IF('Изменения'!G7=0,0,'Изменения'!M7*('Изменения'!K7-'Исходные'!$B$17)/'Исходные'!$B$18),0),"Проверьте данные"))</f>
        <v/>
      </c>
      <c r="I12" s="9" t="str">
        <f>IF('Изменения'!A7="","",'Изменения'!P7)</f>
        <v/>
      </c>
    </row>
    <row r="13" ht="42" customHeight="1" spans="1:9" x14ac:dyDescent="0.25">
      <c r="A13" s="9" t="str">
        <f>IF('Изменения'!A8="","",'Изменения'!B8)</f>
        <v/>
      </c>
      <c r="B13" s="9" t="str">
        <f>IF('Изменения'!A8="","",'Изменения'!A8)</f>
        <v/>
      </c>
      <c r="C13" s="9" t="str">
        <f>IF(B13="","",'Изменения'!D8)</f>
        <v/>
      </c>
      <c r="D13" s="9" t="str">
        <f>IF(B13="","",'Исходные'!$B$16&amp;" м²")</f>
        <v/>
      </c>
      <c r="E13" s="9" t="str">
        <f>IF(B13="","",'Изменения'!I8)</f>
        <v/>
      </c>
      <c r="F13" s="9" t="str">
        <f>IF(B13="","",'Изменения'!L8)</f>
        <v/>
      </c>
      <c r="G13" s="9" t="str">
        <f>IF(B13="","",1)</f>
        <v/>
      </c>
      <c r="H13" s="9" t="str">
        <f>IF(B13="","",IF(ISNUMBER(E13),E13/'Исходные'!$B$16,"Проверьте данные"))</f>
        <v/>
      </c>
      <c r="I13" s="9" t="str">
        <f>IF('Изменения'!A8="","",'Изменения'!P8)</f>
        <v/>
      </c>
    </row>
    <row r="14" ht="42" customHeight="1" spans="1:9" x14ac:dyDescent="0.25">
      <c r="A14" s="9" t="str">
        <f>IF('Изменения'!A8="","",'Изменения'!B8)</f>
        <v/>
      </c>
      <c r="B14" s="9" t="str">
        <f>IF('Изменения'!A8="","",'Изменения'!A8)</f>
        <v/>
      </c>
      <c r="C14" s="9" t="str">
        <f>IF(B14="","",'Исходные'!$B$15)</f>
        <v/>
      </c>
      <c r="D14" s="9" t="str">
        <f>IF(B14="","",'Исходные'!$B$16&amp;" м²")</f>
        <v/>
      </c>
      <c r="E14" s="9" t="str">
        <f>IF(B14="","",IF(ISNUMBER(H14),IF(H14=0,0,'Изменения'!H8),"Проверьте данные"))</f>
        <v/>
      </c>
      <c r="F14" s="9" t="str">
        <f>IF(B14="","",'Изменения'!L8)</f>
        <v/>
      </c>
      <c r="G14" s="9" t="str">
        <f>IF(B14="","",IF(ISNUMBER(H14),IF('Изменения'!N8=0,0,H14/'Изменения'!N8),"Проверьте данные"))</f>
        <v/>
      </c>
      <c r="H14" s="9" t="str">
        <f>IF(B14="","",IF(ISNUMBER('Изменения'!O8),MAX('Изменения'!O8-IF('Изменения'!G8=0,0,'Изменения'!M8*('Изменения'!K8-'Исходные'!$B$17)/'Исходные'!$B$18),0),"Проверьте данные"))</f>
        <v/>
      </c>
      <c r="I14" s="9" t="str">
        <f>IF('Изменения'!A8="","",'Изменения'!P8)</f>
        <v/>
      </c>
    </row>
    <row r="15" ht="42" customHeight="1" spans="1:9" x14ac:dyDescent="0.25">
      <c r="A15" s="9" t="str">
        <f>IF('Изменения'!A9="","",'Изменения'!B9)</f>
        <v/>
      </c>
      <c r="B15" s="9" t="str">
        <f>IF('Изменения'!A9="","",'Изменения'!A9)</f>
        <v/>
      </c>
      <c r="C15" s="9" t="str">
        <f>IF(B15="","",'Изменения'!D9)</f>
        <v/>
      </c>
      <c r="D15" s="9" t="str">
        <f>IF(B15="","",'Исходные'!$B$16&amp;" м²")</f>
        <v/>
      </c>
      <c r="E15" s="9" t="str">
        <f>IF(B15="","",'Изменения'!I9)</f>
        <v/>
      </c>
      <c r="F15" s="9" t="str">
        <f>IF(B15="","",'Изменения'!L9)</f>
        <v/>
      </c>
      <c r="G15" s="9" t="str">
        <f>IF(B15="","",1)</f>
        <v/>
      </c>
      <c r="H15" s="9" t="str">
        <f>IF(B15="","",IF(ISNUMBER(E15),E15/'Исходные'!$B$16,"Проверьте данные"))</f>
        <v/>
      </c>
      <c r="I15" s="9" t="str">
        <f>IF('Изменения'!A9="","",'Изменения'!P9)</f>
        <v/>
      </c>
    </row>
    <row r="16" ht="42" customHeight="1" spans="1:9" x14ac:dyDescent="0.25">
      <c r="A16" s="9" t="str">
        <f>IF('Изменения'!A9="","",'Изменения'!B9)</f>
        <v/>
      </c>
      <c r="B16" s="9" t="str">
        <f>IF('Изменения'!A9="","",'Изменения'!A9)</f>
        <v/>
      </c>
      <c r="C16" s="9" t="str">
        <f>IF(B16="","",'Исходные'!$B$15)</f>
        <v/>
      </c>
      <c r="D16" s="9" t="str">
        <f>IF(B16="","",'Исходные'!$B$16&amp;" м²")</f>
        <v/>
      </c>
      <c r="E16" s="9" t="str">
        <f>IF(B16="","",IF(ISNUMBER(H16),IF(H16=0,0,'Изменения'!H9),"Проверьте данные"))</f>
        <v/>
      </c>
      <c r="F16" s="9" t="str">
        <f>IF(B16="","",'Изменения'!L9)</f>
        <v/>
      </c>
      <c r="G16" s="9" t="str">
        <f>IF(B16="","",IF(ISNUMBER(H16),IF('Изменения'!N9=0,0,H16/'Изменения'!N9),"Проверьте данные"))</f>
        <v/>
      </c>
      <c r="H16" s="9" t="str">
        <f>IF(B16="","",IF(ISNUMBER('Изменения'!O9),MAX('Изменения'!O9-IF('Изменения'!G9=0,0,'Изменения'!M9*('Изменения'!K9-'Исходные'!$B$17)/'Исходные'!$B$18),0),"Проверьте данные"))</f>
        <v/>
      </c>
      <c r="I16" s="9" t="str">
        <f>IF('Изменения'!A9="","",'Изменения'!P9)</f>
        <v/>
      </c>
    </row>
    <row r="17" ht="42" customHeight="1" spans="1:9" x14ac:dyDescent="0.25">
      <c r="A17" s="9" t="str">
        <f>IF('Изменения'!A10="","",'Изменения'!B10)</f>
        <v/>
      </c>
      <c r="B17" s="9" t="str">
        <f>IF('Изменения'!A10="","",'Изменения'!A10)</f>
        <v/>
      </c>
      <c r="C17" s="9" t="str">
        <f>IF(B17="","",'Изменения'!D10)</f>
        <v/>
      </c>
      <c r="D17" s="9" t="str">
        <f>IF(B17="","",'Исходные'!$B$16&amp;" м²")</f>
        <v/>
      </c>
      <c r="E17" s="9" t="str">
        <f>IF(B17="","",'Изменения'!I10)</f>
        <v/>
      </c>
      <c r="F17" s="9" t="str">
        <f>IF(B17="","",'Изменения'!L10)</f>
        <v/>
      </c>
      <c r="G17" s="9" t="str">
        <f>IF(B17="","",1)</f>
        <v/>
      </c>
      <c r="H17" s="9" t="str">
        <f>IF(B17="","",IF(ISNUMBER(E17),E17/'Исходные'!$B$16,"Проверьте данные"))</f>
        <v/>
      </c>
      <c r="I17" s="9" t="str">
        <f>IF('Изменения'!A10="","",'Изменения'!P10)</f>
        <v/>
      </c>
    </row>
    <row r="18" ht="42" customHeight="1" spans="1:9" x14ac:dyDescent="0.25">
      <c r="A18" s="9" t="str">
        <f>IF('Изменения'!A10="","",'Изменения'!B10)</f>
        <v/>
      </c>
      <c r="B18" s="9" t="str">
        <f>IF('Изменения'!A10="","",'Изменения'!A10)</f>
        <v/>
      </c>
      <c r="C18" s="9" t="str">
        <f>IF(B18="","",'Исходные'!$B$15)</f>
        <v/>
      </c>
      <c r="D18" s="9" t="str">
        <f>IF(B18="","",'Исходные'!$B$16&amp;" м²")</f>
        <v/>
      </c>
      <c r="E18" s="9" t="str">
        <f>IF(B18="","",IF(ISNUMBER(H18),IF(H18=0,0,'Изменения'!H10),"Проверьте данные"))</f>
        <v/>
      </c>
      <c r="F18" s="9" t="str">
        <f>IF(B18="","",'Изменения'!L10)</f>
        <v/>
      </c>
      <c r="G18" s="9" t="str">
        <f>IF(B18="","",IF(ISNUMBER(H18),IF('Изменения'!N10=0,0,H18/'Изменения'!N10),"Проверьте данные"))</f>
        <v/>
      </c>
      <c r="H18" s="9" t="str">
        <f>IF(B18="","",IF(ISNUMBER('Изменения'!O10),MAX('Изменения'!O10-IF('Изменения'!G10=0,0,'Изменения'!M10*('Изменения'!K10-'Исходные'!$B$17)/'Исходные'!$B$18),0),"Проверьте данные"))</f>
        <v/>
      </c>
      <c r="I18" s="9" t="str">
        <f>IF('Изменения'!A10="","",'Изменения'!P10)</f>
        <v/>
      </c>
    </row>
    <row r="19" ht="42" customHeight="1" spans="1:9" x14ac:dyDescent="0.25">
      <c r="A19" s="9" t="str">
        <f>IF('Изменения'!A11="","",'Изменения'!B11)</f>
        <v/>
      </c>
      <c r="B19" s="9" t="str">
        <f>IF('Изменения'!A11="","",'Изменения'!A11)</f>
        <v/>
      </c>
      <c r="C19" s="9" t="str">
        <f>IF(B19="","",'Изменения'!D11)</f>
        <v/>
      </c>
      <c r="D19" s="9" t="str">
        <f>IF(B19="","",'Исходные'!$B$16&amp;" м²")</f>
        <v/>
      </c>
      <c r="E19" s="9" t="str">
        <f>IF(B19="","",'Изменения'!I11)</f>
        <v/>
      </c>
      <c r="F19" s="9" t="str">
        <f>IF(B19="","",'Изменения'!L11)</f>
        <v/>
      </c>
      <c r="G19" s="9" t="str">
        <f>IF(B19="","",1)</f>
        <v/>
      </c>
      <c r="H19" s="9" t="str">
        <f>IF(B19="","",IF(ISNUMBER(E19),E19/'Исходные'!$B$16,"Проверьте данные"))</f>
        <v/>
      </c>
      <c r="I19" s="9" t="str">
        <f>IF('Изменения'!A11="","",'Изменения'!P11)</f>
        <v/>
      </c>
    </row>
    <row r="20" ht="42" customHeight="1" spans="1:9" x14ac:dyDescent="0.25">
      <c r="A20" s="9" t="str">
        <f>IF('Изменения'!A11="","",'Изменения'!B11)</f>
        <v/>
      </c>
      <c r="B20" s="9" t="str">
        <f>IF('Изменения'!A11="","",'Изменения'!A11)</f>
        <v/>
      </c>
      <c r="C20" s="9" t="str">
        <f>IF(B20="","",'Исходные'!$B$15)</f>
        <v/>
      </c>
      <c r="D20" s="9" t="str">
        <f>IF(B20="","",'Исходные'!$B$16&amp;" м²")</f>
        <v/>
      </c>
      <c r="E20" s="9" t="str">
        <f>IF(B20="","",IF(ISNUMBER(H20),IF(H20=0,0,'Изменения'!H11),"Проверьте данные"))</f>
        <v/>
      </c>
      <c r="F20" s="9" t="str">
        <f>IF(B20="","",'Изменения'!L11)</f>
        <v/>
      </c>
      <c r="G20" s="9" t="str">
        <f>IF(B20="","",IF(ISNUMBER(H20),IF('Изменения'!N11=0,0,H20/'Изменения'!N11),"Проверьте данные"))</f>
        <v/>
      </c>
      <c r="H20" s="9" t="str">
        <f>IF(B20="","",IF(ISNUMBER('Изменения'!O11),MAX('Изменения'!O11-IF('Изменения'!G11=0,0,'Изменения'!M11*('Изменения'!K11-'Исходные'!$B$17)/'Исходные'!$B$18),0),"Проверьте данные"))</f>
        <v/>
      </c>
      <c r="I20" s="9" t="str">
        <f>IF('Изменения'!A11="","",'Изменения'!P11)</f>
        <v/>
      </c>
    </row>
    <row r="21" ht="42" customHeight="1" spans="1:9" x14ac:dyDescent="0.25">
      <c r="A21" s="9" t="str">
        <f>IF('Изменения'!A12="","",'Изменения'!B12)</f>
        <v/>
      </c>
      <c r="B21" s="9" t="str">
        <f>IF('Изменения'!A12="","",'Изменения'!A12)</f>
        <v/>
      </c>
      <c r="C21" s="9" t="str">
        <f>IF(B21="","",'Изменения'!D12)</f>
        <v/>
      </c>
      <c r="D21" s="9" t="str">
        <f>IF(B21="","",'Исходные'!$B$16&amp;" м²")</f>
        <v/>
      </c>
      <c r="E21" s="9" t="str">
        <f>IF(B21="","",'Изменения'!I12)</f>
        <v/>
      </c>
      <c r="F21" s="9" t="str">
        <f>IF(B21="","",'Изменения'!L12)</f>
        <v/>
      </c>
      <c r="G21" s="9" t="str">
        <f>IF(B21="","",1)</f>
        <v/>
      </c>
      <c r="H21" s="9" t="str">
        <f>IF(B21="","",IF(ISNUMBER(E21),E21/'Исходные'!$B$16,"Проверьте данные"))</f>
        <v/>
      </c>
      <c r="I21" s="9" t="str">
        <f>IF('Изменения'!A12="","",'Изменения'!P12)</f>
        <v/>
      </c>
    </row>
    <row r="22" ht="42" customHeight="1" spans="1:9" x14ac:dyDescent="0.25">
      <c r="A22" s="9" t="str">
        <f>IF('Изменения'!A12="","",'Изменения'!B12)</f>
        <v/>
      </c>
      <c r="B22" s="9" t="str">
        <f>IF('Изменения'!A12="","",'Изменения'!A12)</f>
        <v/>
      </c>
      <c r="C22" s="9" t="str">
        <f>IF(B22="","",'Исходные'!$B$15)</f>
        <v/>
      </c>
      <c r="D22" s="9" t="str">
        <f>IF(B22="","",'Исходные'!$B$16&amp;" м²")</f>
        <v/>
      </c>
      <c r="E22" s="9" t="str">
        <f>IF(B22="","",IF(ISNUMBER(H22),IF(H22=0,0,'Изменения'!H12),"Проверьте данные"))</f>
        <v/>
      </c>
      <c r="F22" s="9" t="str">
        <f>IF(B22="","",'Изменения'!L12)</f>
        <v/>
      </c>
      <c r="G22" s="9" t="str">
        <f>IF(B22="","",IF(ISNUMBER(H22),IF('Изменения'!N12=0,0,H22/'Изменения'!N12),"Проверьте данные"))</f>
        <v/>
      </c>
      <c r="H22" s="9" t="str">
        <f>IF(B22="","",IF(ISNUMBER('Изменения'!O12),MAX('Изменения'!O12-IF('Изменения'!G12=0,0,'Изменения'!M12*('Изменения'!K12-'Исходные'!$B$17)/'Исходные'!$B$18),0),"Проверьте данные"))</f>
        <v/>
      </c>
      <c r="I22" s="9" t="str">
        <f>IF('Изменения'!A12="","",'Изменения'!P12)</f>
        <v/>
      </c>
    </row>
    <row r="24" ht="42" customHeight="1" spans="1:8" x14ac:dyDescent="0.25">
      <c r="A24" s="3" t="s">
        <v>111</v>
      </c>
      <c r="B24" s="3"/>
      <c r="C24" s="3"/>
      <c r="D24" s="3"/>
      <c r="E24" s="3"/>
      <c r="F24" s="3"/>
      <c r="G24" s="3"/>
      <c r="H24" s="9">
        <f>IF(COUNTA('Изменения'!A3:A12)=0,"нет данных",IF(COUNTIFS(H3:H22,"Проверьте данные")&gt;0,"Проверьте данные",SUMIFS(H3:H22,C3:C22,'Исходные'!$B$14)))</f>
        <v>0.5</v>
      </c>
    </row>
    <row r="25" ht="42" customHeight="1" spans="1:8" x14ac:dyDescent="0.25">
      <c r="A25" s="3" t="s">
        <v>112</v>
      </c>
      <c r="B25" s="3"/>
      <c r="C25" s="3"/>
      <c r="D25" s="3"/>
      <c r="E25" s="3"/>
      <c r="F25" s="3"/>
      <c r="G25" s="3"/>
      <c r="H25" s="9">
        <f>IF(COUNTA('Изменения'!A3:A12)=0,"нет данных",IF(COUNTIFS(H3:H22,"Проверьте данные")&gt;0,"Проверьте данные",SUMIFS(H3:H22,C3:C22,'Исходные'!$B$15)))</f>
        <v>2</v>
      </c>
    </row>
    <row r="26" ht="42" customHeight="1" spans="1:9" x14ac:dyDescent="0.25">
      <c r="A26" s="3" t="s">
        <v>109</v>
      </c>
      <c r="B26" s="3" t="s">
        <v>113</v>
      </c>
      <c r="C26" s="3"/>
      <c r="D26" s="3"/>
      <c r="E26" s="3"/>
      <c r="F26" s="3"/>
      <c r="G26" s="3"/>
      <c r="H26" s="3"/>
      <c r="I26" s="3"/>
    </row>
  </sheetData>
  <mergeCells count="2">
    <mergeCell ref="A1:I1"/>
    <mergeCell ref="B26:I26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workbookViewId="0" showGridLines="0"/>
  </sheetViews>
  <sheetFormatPr defaultRowHeight="15" outlineLevelRow="0" outlineLevelCol="0" x14ac:dyDescent="55"/>
  <cols>
    <col min="1" max="1" width="54" customWidth="1"/>
    <col min="2" max="2" width="25" customWidth="1"/>
    <col min="3" max="3" width="76" customWidth="1"/>
  </cols>
  <sheetData>
    <row r="1" ht="24" customHeight="1" spans="1:3" x14ac:dyDescent="0.25">
      <c r="A1" s="1" t="s">
        <v>117</v>
      </c>
      <c r="B1" s="1"/>
      <c r="C1" s="1"/>
    </row>
    <row r="2" ht="42" customHeight="1" spans="1:3" x14ac:dyDescent="0.25">
      <c r="A2" s="2" t="s">
        <v>118</v>
      </c>
      <c r="B2" s="2" t="s">
        <v>34</v>
      </c>
      <c r="C2" s="2" t="s">
        <v>119</v>
      </c>
    </row>
    <row r="3" ht="42" customHeight="1" spans="1:3" x14ac:dyDescent="0.25">
      <c r="A3" s="3" t="s">
        <v>120</v>
      </c>
      <c r="B3" s="9">
        <f>IF(COUNTA('Изменения'!A3:A12)=0,"нет данных",IF(COUNTIFS('Изменения'!M3:M12,"Проверьте данные")&gt;0,"Проверьте данные",'Изменения'!G13))</f>
        <v>120</v>
      </c>
      <c r="C3" s="3" t="s">
        <v>121</v>
      </c>
    </row>
    <row r="4" ht="42" customHeight="1" spans="1:3" x14ac:dyDescent="0.25">
      <c r="A4" s="3" t="s">
        <v>122</v>
      </c>
      <c r="B4" s="9">
        <f>IF(COUNTA('Изменения'!A3:A12)=0,"нет данных",IF(COUNTIFS('Изменения'!M3:M12,"Проверьте данные")&gt;0,"Проверьте данные",'Изменения'!H13))</f>
        <v>150</v>
      </c>
      <c r="C4" s="3" t="s">
        <v>123</v>
      </c>
    </row>
    <row r="5" ht="42" customHeight="1" spans="1:3" x14ac:dyDescent="0.25">
      <c r="A5" s="3" t="s">
        <v>124</v>
      </c>
      <c r="B5" s="9">
        <f>IF(COUNTA('Изменения'!A3:A12)=0,"нет данных",IF(COUNTIFS('Изменения'!M3:M12,"Проверьте данные")&gt;0,"Проверьте данные",'Изменения'!I13))</f>
        <v>50</v>
      </c>
      <c r="C5" s="3" t="s">
        <v>125</v>
      </c>
    </row>
    <row r="6" ht="42" customHeight="1" spans="1:3" x14ac:dyDescent="0.25">
      <c r="A6" s="3" t="s">
        <v>126</v>
      </c>
      <c r="B6" s="9">
        <f>IF(COUNTA('Изменения'!A3:A12)=0,"нет данных",IF(COUNTIFS('Изменения'!M3:M12,"Проверьте данные")&gt;0,"Проверьте данные",'Изменения'!J13))</f>
        <v>20</v>
      </c>
      <c r="C6" s="3" t="s">
        <v>94</v>
      </c>
    </row>
    <row r="7" ht="42" customHeight="1" spans="1:3" x14ac:dyDescent="0.25">
      <c r="A7" s="3" t="s">
        <v>127</v>
      </c>
      <c r="B7" s="9">
        <f>IF(COUNTA('Изменения'!A3:A12)=0,"нет данных",IF(COUNTIFS('Изменения'!M3:M12,"Проверьте данные")&gt;0,"Проверьте данные",ROUND(B3-B6+B5-B4,6)))</f>
        <v>0</v>
      </c>
      <c r="C7" s="3" t="s">
        <v>128</v>
      </c>
    </row>
    <row r="8" ht="42" customHeight="1" spans="1:3" x14ac:dyDescent="0.25">
      <c r="A8" s="3" t="s">
        <v>129</v>
      </c>
      <c r="B8" s="9">
        <f>IF(COUNTA('Изменения'!A3:A12)=0,"нет данных",IF(COUNTIFS('Изменения'!M3:M12,"Проверьте данные")&gt;0,"Проверьте данные",'Изменения'!M13))</f>
        <v>1.2</v>
      </c>
      <c r="C8" s="3" t="s">
        <v>130</v>
      </c>
    </row>
    <row r="9" ht="42" customHeight="1" spans="1:3" x14ac:dyDescent="0.25">
      <c r="A9" s="3" t="s">
        <v>131</v>
      </c>
      <c r="B9" s="9">
        <f>IF(COUNTA('Изменения'!A3:A12)=0,"нет данных",IF(COUNTIFS('Изменения'!M3:M12,"Проверьте данные")&gt;0,"Проверьте данные",'Изменения'!N13))</f>
        <v>1.5</v>
      </c>
      <c r="C9" s="3" t="s">
        <v>130</v>
      </c>
    </row>
    <row r="10" ht="42" customHeight="1" spans="1:3" x14ac:dyDescent="0.25">
      <c r="A10" s="3" t="s">
        <v>132</v>
      </c>
      <c r="B10" s="9">
        <f>IF(COUNTA('Изменения'!A3:A12)=0,"нет данных",IF(COUNTIFS('Изменения'!M3:M12,"Проверьте данные")&gt;0,"Проверьте данные",'Исключаемое'!H24))</f>
        <v>0.2</v>
      </c>
      <c r="C10" s="3" t="s">
        <v>133</v>
      </c>
    </row>
    <row r="11" ht="42" customHeight="1" spans="1:3" x14ac:dyDescent="0.25">
      <c r="A11" s="3" t="s">
        <v>134</v>
      </c>
      <c r="B11" s="9">
        <f>IF(COUNTA('Изменения'!A3:A12)=0,"нет данных",IF(COUNTIFS('Изменения'!M3:M12,"Проверьте данные")&gt;0,"Проверьте данные",'Дополнительное'!H24))</f>
        <v>0.5</v>
      </c>
      <c r="C11" s="3" t="s">
        <v>135</v>
      </c>
    </row>
    <row r="12" ht="42" customHeight="1" spans="1:3" x14ac:dyDescent="0.25">
      <c r="A12" s="3" t="s">
        <v>136</v>
      </c>
      <c r="B12" s="9">
        <f>IF(COUNTA('Изменения'!A3:A12)=0,"нет данных",IF(COUNTIFS('Изменения'!M3:M12,"Проверьте данные")&gt;0,"Проверьте данные",ROUND(B8-B10+B11-B9,6)))</f>
        <v>0</v>
      </c>
      <c r="C12" s="3" t="s">
        <v>137</v>
      </c>
    </row>
    <row r="13" ht="42" customHeight="1" spans="1:3" x14ac:dyDescent="0.25">
      <c r="A13" s="3" t="s">
        <v>138</v>
      </c>
      <c r="B13" s="9">
        <f>IF(COUNTA('Изменения'!A3:A12)=0,"нет данных",IF(COUNTIFS('Изменения'!M3:M12,"Проверьте данные")&gt;0,"Проверьте данные",ROUND(SUMPRODUCT('Изменения'!M3:M12,'Изменения'!K3:K12)/'Исходные'!B18-SUM('Изменения'!M3:M12)*'Исходные'!B17/'Исходные'!B18,6)))</f>
        <v>0</v>
      </c>
      <c r="C13" s="3" t="s">
        <v>139</v>
      </c>
    </row>
    <row r="14" ht="42" customHeight="1" spans="1:3" x14ac:dyDescent="0.25">
      <c r="A14" s="3" t="s">
        <v>140</v>
      </c>
      <c r="B14" s="9">
        <f>IF(COUNTA('Изменения'!A3:A12)=0,"нет данных",IF(COUNTIFS('Изменения'!M3:M12,"Проверьте данные")&gt;0,"Проверьте данные",'Изменения'!O13))</f>
        <v>2</v>
      </c>
      <c r="C14" s="3" t="s">
        <v>141</v>
      </c>
    </row>
    <row r="15" ht="42" customHeight="1" spans="1:3" x14ac:dyDescent="0.25">
      <c r="A15" s="3" t="s">
        <v>142</v>
      </c>
      <c r="B15" s="9">
        <f>IF(COUNTA('Изменения'!A3:A12)=0,"нет данных",IF(COUNTIFS('Изменения'!M3:M12,"Проверьте данные")&gt;0,"Проверьте данные",'Исключаемое'!H25))</f>
        <v>0</v>
      </c>
      <c r="C15" s="3" t="s">
        <v>143</v>
      </c>
    </row>
    <row r="16" ht="42" customHeight="1" spans="1:3" x14ac:dyDescent="0.25">
      <c r="A16" s="3" t="s">
        <v>144</v>
      </c>
      <c r="B16" s="9">
        <f>IF(COUNTA('Изменения'!A3:A12)=0,"нет данных",IF(COUNTIFS('Изменения'!M3:M12,"Проверьте данные")&gt;0,"Проверьте данные",'Дополнительное'!H25))</f>
        <v>2</v>
      </c>
      <c r="C16" s="3" t="s">
        <v>145</v>
      </c>
    </row>
    <row r="17" ht="42" customHeight="1" spans="1:3" x14ac:dyDescent="0.25">
      <c r="A17" s="3" t="s">
        <v>146</v>
      </c>
      <c r="B17" s="9">
        <f>IF(COUNTA('Изменения'!A3:A12)=0,"нет данных",IF(COUNTIFS('Изменения'!M3:M12,"Проверьте данные")&gt;0,"Проверьте данные",ROUND(B13-B15+B16-B14,6)))</f>
        <v>0</v>
      </c>
      <c r="C17" s="3" t="s">
        <v>147</v>
      </c>
    </row>
    <row r="18" ht="42" customHeight="1" spans="1:3" x14ac:dyDescent="0.25">
      <c r="A18" s="3" t="s">
        <v>148</v>
      </c>
      <c r="B18" s="9">
        <f>IF(COUNTA('Изменения'!A3:A12)=0,"нет данных",IF(COUNTIFS('Изменения'!M3:M12,"Проверьте данные")&gt;0,"Проверьте данные",B8*'Исходные'!B19+B13*'Исходные'!B20))</f>
        <v>4.68</v>
      </c>
      <c r="C18" s="3" t="s">
        <v>149</v>
      </c>
    </row>
    <row r="19" ht="42" customHeight="1" spans="1:3" x14ac:dyDescent="0.25">
      <c r="A19" s="3" t="s">
        <v>150</v>
      </c>
      <c r="B19" s="9">
        <f>IF(COUNTA('Изменения'!A3:A12)=0,"нет данных",IF(COUNTIFS('Изменения'!M3:M12,"Проверьте данные")&gt;0,"Проверьте данные",B9*'Исходные'!B19+B14*'Исходные'!B20))</f>
        <v>5.85</v>
      </c>
      <c r="C19" s="3" t="s">
        <v>151</v>
      </c>
    </row>
    <row r="20" ht="42" customHeight="1" spans="1:3" x14ac:dyDescent="0.25">
      <c r="A20" s="3" t="s">
        <v>152</v>
      </c>
      <c r="B20" s="9">
        <f>IF(COUNTA('Изменения'!A3:A12)=0,"нет данных",IF(COUNTIFS('Изменения'!M3:M12,"Проверьте данные")&gt;0,"Проверьте данные",B19-B18))</f>
        <v>1.17</v>
      </c>
      <c r="C20" s="3" t="s">
        <v>153</v>
      </c>
    </row>
    <row r="23" ht="42" customHeight="1" spans="1:3" x14ac:dyDescent="0.25">
      <c r="A23" s="3" t="s">
        <v>154</v>
      </c>
      <c r="B23" s="13"/>
      <c r="C23" s="3" t="s">
        <v>155</v>
      </c>
    </row>
    <row r="24" ht="42" customHeight="1" spans="1:3" x14ac:dyDescent="0.25">
      <c r="A24" s="3" t="s">
        <v>156</v>
      </c>
      <c r="B24" s="13"/>
      <c r="C24" s="3" t="s">
        <v>155</v>
      </c>
    </row>
    <row r="25" ht="42" customHeight="1" spans="1:3" x14ac:dyDescent="0.25">
      <c r="A25" s="3" t="s">
        <v>157</v>
      </c>
      <c r="B25" s="13"/>
      <c r="C25" s="3" t="s">
        <v>155</v>
      </c>
    </row>
    <row r="26" ht="42" customHeight="1" spans="1:3" x14ac:dyDescent="0.25">
      <c r="A26" s="3" t="s">
        <v>158</v>
      </c>
      <c r="B26" s="13"/>
      <c r="C26" s="3" t="s">
        <v>155</v>
      </c>
    </row>
    <row r="27" ht="42" customHeight="1" spans="1:2" x14ac:dyDescent="0.25">
      <c r="A27" s="3" t="s">
        <v>159</v>
      </c>
      <c r="B27" s="9" t="str">
        <f>IF(COUNT(B23:B25)=3,B23-B24+B25,"нет данных")</f>
        <v>нет данных</v>
      </c>
    </row>
    <row r="28" ht="42" customHeight="1" spans="1:2" x14ac:dyDescent="0.25">
      <c r="A28" s="3" t="s">
        <v>160</v>
      </c>
      <c r="B28" s="9" t="str">
        <f>IF(COUNT(B23:B26)=4,B27-B26,"нет данных")</f>
        <v>нет данных</v>
      </c>
    </row>
    <row r="29" ht="42" customHeight="1" spans="1:2" x14ac:dyDescent="0.25">
      <c r="A29" s="3" t="s">
        <v>161</v>
      </c>
      <c r="B29" s="9" t="str">
        <f>IF(COUNT(B23:B26)&lt;4,"нет данных",IF(ABS(B28)&lt;0.005,"Совпадает","Проверьте суммы"))</f>
        <v>нет данных</v>
      </c>
    </row>
    <row r="30" ht="42" customHeight="1" spans="1:3" x14ac:dyDescent="0.25">
      <c r="A30" s="3" t="s">
        <v>162</v>
      </c>
      <c r="B30" s="5"/>
      <c r="C30" s="3" t="s">
        <v>163</v>
      </c>
    </row>
    <row r="32" ht="42" customHeight="1" spans="1:3" x14ac:dyDescent="0.25">
      <c r="A32" s="3" t="s">
        <v>164</v>
      </c>
      <c r="B32" s="3" t="s">
        <v>165</v>
      </c>
      <c r="C32" s="3" t="s">
        <v>166</v>
      </c>
    </row>
    <row r="33" ht="42" customHeight="1" spans="1:3" x14ac:dyDescent="0.25">
      <c r="A33" s="9" t="str">
        <f>IF('Изменения'!A3="","",'Изменения'!A3)</f>
        <v>ИЗМ-01</v>
      </c>
      <c r="B33" s="9" t="str">
        <f>IF('Изменения'!A3="","",IF(OR('Изменения'!B3="",'Изменения'!C3="",'Изменения'!D3="",'Изменения'!P3="",'Изменения'!Q3=""),"Нет основания или связи",IF(COUNTIFS('Изменения'!$A$3:$A$12,'Изменения'!A3)&gt;1,"Повтор связи",IF(OR('Изменения'!F3&lt;&gt;"м²",'Изменения'!D3&lt;&gt;'Исходные'!$B$14),"Проверьте норму и единицу",IF(ISNUMBER('Изменения'!M3),"Проверено","Проверьте данные")))))</f>
        <v>Проверено</v>
      </c>
      <c r="C33" s="3" t="s">
        <v>167</v>
      </c>
    </row>
    <row r="34" ht="42" customHeight="1" spans="1:3" x14ac:dyDescent="0.25">
      <c r="A34" s="9" t="str">
        <f>IF('Изменения'!A4="","",'Изменения'!A4)</f>
        <v>ИЗМ-02</v>
      </c>
      <c r="B34" s="9" t="str">
        <f>IF('Изменения'!A4="","",IF(OR('Изменения'!B4="",'Изменения'!C4="",'Изменения'!D4="",'Изменения'!P4="",'Изменения'!Q4=""),"Нет основания или связи",IF(COUNTIFS('Изменения'!$A$3:$A$12,'Изменения'!A4)&gt;1,"Повтор связи",IF(OR('Изменения'!F4&lt;&gt;"м²",'Изменения'!D4&lt;&gt;'Исходные'!$B$14),"Проверьте норму и единицу",IF(ISNUMBER('Изменения'!M4),"Проверено","Проверьте данные")))))</f>
        <v>Проверено</v>
      </c>
      <c r="C34" s="3" t="s">
        <v>167</v>
      </c>
    </row>
    <row r="35" ht="42" customHeight="1" spans="1:3" x14ac:dyDescent="0.25">
      <c r="A35" s="9" t="str">
        <f>IF('Изменения'!A5="","",'Изменения'!A5)</f>
        <v>ИЗМ-03</v>
      </c>
      <c r="B35" s="9" t="str">
        <f>IF('Изменения'!A5="","",IF(OR('Изменения'!B5="",'Изменения'!C5="",'Изменения'!D5="",'Изменения'!P5="",'Изменения'!Q5=""),"Нет основания или связи",IF(COUNTIFS('Изменения'!$A$3:$A$12,'Изменения'!A5)&gt;1,"Повтор связи",IF(OR('Изменения'!F5&lt;&gt;"м²",'Изменения'!D5&lt;&gt;'Исходные'!$B$14),"Проверьте норму и единицу",IF(ISNUMBER('Изменения'!M5),"Проверено","Проверьте данные")))))</f>
        <v>Проверено</v>
      </c>
      <c r="C35" s="3" t="s">
        <v>167</v>
      </c>
    </row>
    <row r="36" ht="42" customHeight="1" spans="1:3" x14ac:dyDescent="0.25">
      <c r="A36" s="9" t="str">
        <f>IF('Изменения'!A6="","",'Изменения'!A6)</f>
        <v/>
      </c>
      <c r="B36" s="9" t="str">
        <f>IF('Изменения'!A6="","",IF(OR('Изменения'!B6="",'Изменения'!C6="",'Изменения'!D6="",'Изменения'!P6="",'Изменения'!Q6=""),"Нет основания или связи",IF(COUNTIFS('Изменения'!$A$3:$A$12,'Изменения'!A6)&gt;1,"Повтор связи",IF(OR('Изменения'!F6&lt;&gt;"м²",'Изменения'!D6&lt;&gt;'Исходные'!$B$14),"Проверьте норму и единицу",IF(ISNUMBER('Изменения'!M6),"Проверено","Проверьте данные")))))</f>
        <v/>
      </c>
      <c r="C36" s="3" t="s">
        <v>167</v>
      </c>
    </row>
    <row r="37" ht="42" customHeight="1" spans="1:3" x14ac:dyDescent="0.25">
      <c r="A37" s="9" t="str">
        <f>IF('Изменения'!A7="","",'Изменения'!A7)</f>
        <v/>
      </c>
      <c r="B37" s="9" t="str">
        <f>IF('Изменения'!A7="","",IF(OR('Изменения'!B7="",'Изменения'!C7="",'Изменения'!D7="",'Изменения'!P7="",'Изменения'!Q7=""),"Нет основания или связи",IF(COUNTIFS('Изменения'!$A$3:$A$12,'Изменения'!A7)&gt;1,"Повтор связи",IF(OR('Изменения'!F7&lt;&gt;"м²",'Изменения'!D7&lt;&gt;'Исходные'!$B$14),"Проверьте норму и единицу",IF(ISNUMBER('Изменения'!M7),"Проверено","Проверьте данные")))))</f>
        <v/>
      </c>
      <c r="C37" s="3" t="s">
        <v>167</v>
      </c>
    </row>
    <row r="38" ht="42" customHeight="1" spans="1:3" x14ac:dyDescent="0.25">
      <c r="A38" s="9" t="str">
        <f>IF('Изменения'!A8="","",'Изменения'!A8)</f>
        <v/>
      </c>
      <c r="B38" s="9" t="str">
        <f>IF('Изменения'!A8="","",IF(OR('Изменения'!B8="",'Изменения'!C8="",'Изменения'!D8="",'Изменения'!P8="",'Изменения'!Q8=""),"Нет основания или связи",IF(COUNTIFS('Изменения'!$A$3:$A$12,'Изменения'!A8)&gt;1,"Повтор связи",IF(OR('Изменения'!F8&lt;&gt;"м²",'Изменения'!D8&lt;&gt;'Исходные'!$B$14),"Проверьте норму и единицу",IF(ISNUMBER('Изменения'!M8),"Проверено","Проверьте данные")))))</f>
        <v/>
      </c>
      <c r="C38" s="3" t="s">
        <v>167</v>
      </c>
    </row>
    <row r="39" ht="42" customHeight="1" spans="1:3" x14ac:dyDescent="0.25">
      <c r="A39" s="9" t="str">
        <f>IF('Изменения'!A9="","",'Изменения'!A9)</f>
        <v/>
      </c>
      <c r="B39" s="9" t="str">
        <f>IF('Изменения'!A9="","",IF(OR('Изменения'!B9="",'Изменения'!C9="",'Изменения'!D9="",'Изменения'!P9="",'Изменения'!Q9=""),"Нет основания или связи",IF(COUNTIFS('Изменения'!$A$3:$A$12,'Изменения'!A9)&gt;1,"Повтор связи",IF(OR('Изменения'!F9&lt;&gt;"м²",'Изменения'!D9&lt;&gt;'Исходные'!$B$14),"Проверьте норму и единицу",IF(ISNUMBER('Изменения'!M9),"Проверено","Проверьте данные")))))</f>
        <v/>
      </c>
      <c r="C39" s="3" t="s">
        <v>167</v>
      </c>
    </row>
    <row r="40" ht="42" customHeight="1" spans="1:3" x14ac:dyDescent="0.25">
      <c r="A40" s="9" t="str">
        <f>IF('Изменения'!A10="","",'Изменения'!A10)</f>
        <v/>
      </c>
      <c r="B40" s="9" t="str">
        <f>IF('Изменения'!A10="","",IF(OR('Изменения'!B10="",'Изменения'!C10="",'Изменения'!D10="",'Изменения'!P10="",'Изменения'!Q10=""),"Нет основания или связи",IF(COUNTIFS('Изменения'!$A$3:$A$12,'Изменения'!A10)&gt;1,"Повтор связи",IF(OR('Изменения'!F10&lt;&gt;"м²",'Изменения'!D10&lt;&gt;'Исходные'!$B$14),"Проверьте норму и единицу",IF(ISNUMBER('Изменения'!M10),"Проверено","Проверьте данные")))))</f>
        <v/>
      </c>
      <c r="C40" s="3" t="s">
        <v>167</v>
      </c>
    </row>
    <row r="41" ht="42" customHeight="1" spans="1:3" x14ac:dyDescent="0.25">
      <c r="A41" s="9" t="str">
        <f>IF('Изменения'!A11="","",'Изменения'!A11)</f>
        <v/>
      </c>
      <c r="B41" s="9" t="str">
        <f>IF('Изменения'!A11="","",IF(OR('Изменения'!B11="",'Изменения'!C11="",'Изменения'!D11="",'Изменения'!P11="",'Изменения'!Q11=""),"Нет основания или связи",IF(COUNTIFS('Изменения'!$A$3:$A$12,'Изменения'!A11)&gt;1,"Повтор связи",IF(OR('Изменения'!F11&lt;&gt;"м²",'Изменения'!D11&lt;&gt;'Исходные'!$B$14),"Проверьте норму и единицу",IF(ISNUMBER('Изменения'!M11),"Проверено","Проверьте данные")))))</f>
        <v/>
      </c>
      <c r="C41" s="3" t="s">
        <v>167</v>
      </c>
    </row>
    <row r="42" ht="42" customHeight="1" spans="1:3" x14ac:dyDescent="0.25">
      <c r="A42" s="9" t="str">
        <f>IF('Изменения'!A12="","",'Изменения'!A12)</f>
        <v/>
      </c>
      <c r="B42" s="9" t="str">
        <f>IF('Изменения'!A12="","",IF(OR('Изменения'!B12="",'Изменения'!C12="",'Изменения'!D12="",'Изменения'!P12="",'Изменения'!Q12=""),"Нет основания или связи",IF(COUNTIFS('Изменения'!$A$3:$A$12,'Изменения'!A12)&gt;1,"Повтор связи",IF(OR('Изменения'!F12&lt;&gt;"м²",'Изменения'!D12&lt;&gt;'Исходные'!$B$14),"Проверьте норму и единицу",IF(ISNUMBER('Изменения'!M12),"Проверено","Проверьте данные")))))</f>
        <v/>
      </c>
      <c r="C42" s="3" t="s">
        <v>167</v>
      </c>
    </row>
  </sheetData>
  <mergeCells count="1">
    <mergeCell ref="A1:C1"/>
  </mergeCells>
  <conditionalFormatting sqref="B3:B42">
    <cfRule type="containsText" dxfId="0" priority="1">
      <formula>NOT(ISERROR(SEARCH("Проверьте",B3)))</formula>
    </cfRule>
  </conditionalFormatting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6" customWidth="1"/>
    <col min="3" max="3" width="34" customWidth="1"/>
    <col min="4" max="4" width="27" customWidth="1"/>
    <col min="5" max="5" width="36" customWidth="1"/>
  </cols>
  <sheetData>
    <row r="1" ht="24" customHeight="1" spans="1:5" x14ac:dyDescent="0.25">
      <c r="A1" s="1" t="s">
        <v>168</v>
      </c>
      <c r="B1" s="1"/>
      <c r="C1" s="1"/>
      <c r="D1" s="1"/>
      <c r="E1" s="1"/>
    </row>
    <row r="2" ht="42" customHeight="1" spans="1:5" x14ac:dyDescent="0.25">
      <c r="A2" s="2" t="s">
        <v>169</v>
      </c>
      <c r="B2" s="2" t="s">
        <v>170</v>
      </c>
      <c r="C2" s="2" t="s">
        <v>171</v>
      </c>
      <c r="D2" s="2" t="s">
        <v>172</v>
      </c>
      <c r="E2" s="2" t="s">
        <v>173</v>
      </c>
    </row>
    <row r="3" ht="42" customHeight="1" spans="1:5" x14ac:dyDescent="0.25">
      <c r="A3" s="3" t="s">
        <v>174</v>
      </c>
      <c r="B3" s="5"/>
      <c r="C3" s="5"/>
      <c r="D3" s="5"/>
      <c r="E3" s="5"/>
    </row>
    <row r="4" ht="42" customHeight="1" spans="1:5" x14ac:dyDescent="0.25">
      <c r="A4" s="3" t="s">
        <v>175</v>
      </c>
      <c r="B4" s="5"/>
      <c r="C4" s="5"/>
      <c r="D4" s="5"/>
      <c r="E4" s="5"/>
    </row>
    <row r="5" ht="42" customHeight="1" spans="1:5" x14ac:dyDescent="0.25">
      <c r="A5" s="3" t="s">
        <v>176</v>
      </c>
      <c r="B5" s="5"/>
      <c r="C5" s="5"/>
      <c r="D5" s="5"/>
      <c r="E5" s="5"/>
    </row>
    <row r="6" ht="42" customHeight="1" spans="1:5" x14ac:dyDescent="0.25">
      <c r="A6" s="3" t="s">
        <v>177</v>
      </c>
      <c r="B6" s="5"/>
      <c r="C6" s="5"/>
      <c r="D6" s="5"/>
      <c r="E6" s="5"/>
    </row>
    <row r="7" ht="42" customHeight="1" spans="1:5" x14ac:dyDescent="0.25">
      <c r="A7" s="3" t="s">
        <v>178</v>
      </c>
      <c r="B7" s="5"/>
      <c r="C7" s="5"/>
      <c r="D7" s="5"/>
      <c r="E7" s="5"/>
    </row>
    <row r="8" ht="42" customHeight="1" spans="1:5" x14ac:dyDescent="0.25">
      <c r="A8" s="3" t="s">
        <v>179</v>
      </c>
      <c r="B8" s="5"/>
      <c r="C8" s="5"/>
      <c r="D8" s="5"/>
      <c r="E8" s="5"/>
    </row>
    <row r="9" ht="42" customHeight="1" spans="1:5" x14ac:dyDescent="0.25">
      <c r="A9" s="3" t="s">
        <v>180</v>
      </c>
      <c r="B9" s="5"/>
      <c r="C9" s="5"/>
      <c r="D9" s="5"/>
      <c r="E9" s="5"/>
    </row>
    <row r="10" ht="42" customHeight="1" spans="1:5" x14ac:dyDescent="0.25">
      <c r="A10" s="3" t="s">
        <v>181</v>
      </c>
      <c r="B10" s="5"/>
      <c r="C10" s="5"/>
      <c r="D10" s="5"/>
      <c r="E10" s="5"/>
    </row>
    <row r="11" ht="42" customHeight="1" spans="1:5" x14ac:dyDescent="0.25">
      <c r="A11" s="3" t="s">
        <v>182</v>
      </c>
      <c r="B11" s="5"/>
      <c r="C11" s="5"/>
      <c r="D11" s="5"/>
      <c r="E11" s="5"/>
    </row>
    <row r="12" ht="42" customHeight="1" spans="1:5" x14ac:dyDescent="0.25">
      <c r="A12" s="3" t="s">
        <v>183</v>
      </c>
      <c r="B12" s="5"/>
      <c r="C12" s="5"/>
      <c r="D12" s="5"/>
      <c r="E12" s="5"/>
    </row>
    <row r="13" ht="42" customHeight="1" spans="1:5" x14ac:dyDescent="0.25">
      <c r="A13" s="3" t="s">
        <v>184</v>
      </c>
      <c r="B13" s="5"/>
      <c r="C13" s="5"/>
      <c r="D13" s="5"/>
      <c r="E13" s="5"/>
    </row>
    <row r="14" ht="42" customHeight="1" spans="1:5" x14ac:dyDescent="0.25">
      <c r="A14" s="3" t="s">
        <v>185</v>
      </c>
      <c r="B14" s="5"/>
      <c r="C14" s="5"/>
      <c r="D14" s="5"/>
      <c r="E14" s="5"/>
    </row>
  </sheetData>
  <mergeCells count="1">
    <mergeCell ref="A1:E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39" customWidth="1"/>
    <col min="2" max="2" width="113" customWidth="1"/>
  </cols>
  <sheetData>
    <row r="1" ht="24" customHeight="1" spans="1:2" x14ac:dyDescent="0.25">
      <c r="A1" s="1" t="s">
        <v>186</v>
      </c>
      <c r="B1" s="1"/>
    </row>
    <row r="2" ht="42" customHeight="1" spans="1:2" x14ac:dyDescent="0.25">
      <c r="A2" s="2" t="s">
        <v>187</v>
      </c>
      <c r="B2" s="2" t="s">
        <v>2</v>
      </c>
    </row>
    <row r="3" ht="56" customHeight="1" spans="1:2" x14ac:dyDescent="0.25">
      <c r="A3" s="3" t="s">
        <v>35</v>
      </c>
      <c r="B3" s="5" t="s">
        <v>36</v>
      </c>
    </row>
    <row r="4" ht="56" customHeight="1" spans="1:2" x14ac:dyDescent="0.25">
      <c r="A4" s="3" t="s">
        <v>188</v>
      </c>
      <c r="B4" s="5" t="s">
        <v>189</v>
      </c>
    </row>
    <row r="5" ht="56" customHeight="1" spans="1:2" x14ac:dyDescent="0.25">
      <c r="A5" s="3" t="s">
        <v>43</v>
      </c>
      <c r="B5" s="5" t="s">
        <v>190</v>
      </c>
    </row>
    <row r="6" ht="56" customHeight="1" spans="1:2" x14ac:dyDescent="0.25">
      <c r="A6" s="3" t="s">
        <v>191</v>
      </c>
      <c r="B6" s="5" t="s">
        <v>192</v>
      </c>
    </row>
    <row r="7" ht="56" customHeight="1" spans="1:2" x14ac:dyDescent="0.25">
      <c r="A7" s="3" t="s">
        <v>193</v>
      </c>
      <c r="B7" s="5" t="s">
        <v>194</v>
      </c>
    </row>
    <row r="8" ht="56" customHeight="1" spans="1:2" x14ac:dyDescent="0.25">
      <c r="A8" s="3" t="s">
        <v>195</v>
      </c>
      <c r="B8" s="5" t="s">
        <v>196</v>
      </c>
    </row>
    <row r="9" ht="56" customHeight="1" spans="1:2" x14ac:dyDescent="0.25">
      <c r="A9" s="3" t="s">
        <v>197</v>
      </c>
      <c r="B9" s="5" t="s">
        <v>198</v>
      </c>
    </row>
    <row r="10" ht="56" customHeight="1" spans="1:2" x14ac:dyDescent="0.25">
      <c r="A10" s="3" t="s">
        <v>199</v>
      </c>
      <c r="B10" s="5" t="s">
        <v>200</v>
      </c>
    </row>
    <row r="11" ht="56" customHeight="1" spans="1:2" x14ac:dyDescent="0.25">
      <c r="A11" s="3" t="s">
        <v>201</v>
      </c>
      <c r="B11" s="5" t="s">
        <v>202</v>
      </c>
    </row>
    <row r="12" ht="56" customHeight="1" spans="1:2" x14ac:dyDescent="0.25">
      <c r="A12" s="3" t="s">
        <v>203</v>
      </c>
      <c r="B12" s="5" t="s">
        <v>204</v>
      </c>
    </row>
    <row r="13" ht="56" customHeight="1" spans="1:2" x14ac:dyDescent="0.25">
      <c r="A13" s="3" t="s">
        <v>205</v>
      </c>
      <c r="B13" s="5" t="s">
        <v>206</v>
      </c>
    </row>
    <row r="14" ht="56" customHeight="1" spans="1:2" x14ac:dyDescent="0.25">
      <c r="A14" s="3" t="s">
        <v>207</v>
      </c>
      <c r="B14" s="5"/>
    </row>
    <row r="15" ht="56" customHeight="1" spans="1:2" x14ac:dyDescent="0.25">
      <c r="A15" s="3" t="s">
        <v>54</v>
      </c>
      <c r="B15" s="5"/>
    </row>
    <row r="16" ht="56" customHeight="1" spans="1:2" x14ac:dyDescent="0.25">
      <c r="A16" s="3" t="s">
        <v>67</v>
      </c>
      <c r="B16" s="5"/>
    </row>
    <row r="17" ht="56" customHeight="1" spans="1:2" x14ac:dyDescent="0.25">
      <c r="A17" s="3" t="s">
        <v>208</v>
      </c>
      <c r="B17" s="5"/>
    </row>
    <row r="18" ht="56" customHeight="1" spans="1:2" x14ac:dyDescent="0.25">
      <c r="A18" s="3" t="s">
        <v>209</v>
      </c>
      <c r="B18" s="5"/>
    </row>
    <row r="19" ht="56" customHeight="1" spans="1:2" x14ac:dyDescent="0.25">
      <c r="A19" s="3" t="s">
        <v>210</v>
      </c>
      <c r="B19" s="7"/>
    </row>
  </sheetData>
  <mergeCells count="1">
    <mergeCell ref="A1:B1"/>
  </mergeCells>
  <pageMargins left="0.3" right="0.3" top="0.4" bottom="0.4" header="0.2" footer="0.2"/>
  <pageSetup paperSize="9" orientation="landscape" fitToWidth="1" fitToHeight="0"/>
  <headerFooter>
    <oddFooter>Корректировка сметы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Инструкция</vt:lpstr>
      <vt:lpstr>Исходные</vt:lpstr>
      <vt:lpstr>Изменения</vt:lpstr>
      <vt:lpstr>Исключаемое</vt:lpstr>
      <vt:lpstr>Дополнительное</vt:lpstr>
      <vt:lpstr>Проверка</vt:lpstr>
      <vt:lpstr>Комплект</vt:lpstr>
      <vt:lpstr>Пояснение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