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Смета" state="visible" r:id="rId6"/>
    <sheet sheetId="4" name="Обоснование" state="visible" r:id="rId7"/>
    <sheet sheetId="5" name="Источники" state="visible" r:id="rId8"/>
  </sheets>
  <definedNames>
    <definedName name="_xlnm.Print_Area" localSheetId="0">'Инструкция'!$A1:$F25</definedName>
    <definedName name="_xlnm.Print_Area" localSheetId="1">'ВОР'!$A1:$F36</definedName>
    <definedName name="_xlnm.Print_Area" localSheetId="2">'Смета'!$A1:$N71</definedName>
    <definedName name="_xlnm.Print_Titles" localSheetId="2">'Смета'!$1:$14</definedName>
    <definedName name="_xlnm.Print_Area" localSheetId="3">'Обоснование'!$A1:$I34</definedName>
    <definedName name="_xlnm.Print_Titles" localSheetId="3">'Обоснование'!$1:$4</definedName>
    <definedName name="_xlnm.Print_Area" localSheetId="4">'Источники'!$A1:$G23</definedName>
  </definedNames>
  <calcPr calcId="171027" fullCalcOnLoad="1"/>
</workbook>
</file>

<file path=xl/sharedStrings.xml><?xml version="1.0" encoding="utf-8"?>
<sst xmlns="http://schemas.openxmlformats.org/spreadsheetml/2006/main" count="169" uniqueCount="143">
  <si>
    <t>Коммерческая смета: порядок заполнения</t>
  </si>
  <si>
    <t>Редакционный шаблон Сметрикс. Проверено 05.10.2026. Форма и способ расчёта согласуются с заказчиком.</t>
  </si>
  <si>
    <t>Назначение: предложение подрядчика по ВОР. Для объектов с обязательным сметным нормированием выполните применимые требования отдельно.</t>
  </si>
  <si>
    <t>Жёлтые поля — ввод; белые ячейки с формулами — расчёт. Заполняйте ВОР, затем источники цен и смету.</t>
  </si>
  <si>
    <t>Лист ВОР: ID, раздел, описание, единица, количество и документ — основание объёма. ID связывает все листы.</t>
  </si>
  <si>
    <t>Смета: первые пять граф связаны с ВОР. Введите цены каждой составляющей и ссылку на источник; ноль допустим только для отсутствующей составляющей.</t>
  </si>
  <si>
    <t>До 30 позиций: используйте резервные строки. Для большего объёма вставьте строку внутри диапазона и скопируйте формулы всех граф из соседней строки; расширьте ВОР и проверьте диапазоны итогов.</t>
  </si>
  <si>
    <t>Полная цена: режим «Включены в позиции» отключает отдельные НР, прибыль и резерв. Их ставки и базы остаются видимыми для контроля дублирования.</t>
  </si>
  <si>
    <t>При режиме «Начисления отдельно» укажите ставки, базы и договорное основание. НР — от ПЗ; прибыль — от ПЗ или ПЗ + НР; резерв — от выбранного промежуточного итога.</t>
  </si>
  <si>
    <t>В бланке ставки не заданы. В образце НР 10%, прибыль 8%, резерв 2% — условия учебного задания, не нормативы Минстроя.</t>
  </si>
  <si>
    <t>Выберите налоговый статус, ставку и основание. Для «Без НДС» укажите основание освобождения; ставка 0% — отдельный режим налогообложения.</t>
  </si>
  <si>
    <t>Выберите входные цены «Без НДС» / «С НДС». В режиме с НДС налог выделяется из составляющих, затем начисляется один раз на итоговую базу.</t>
  </si>
  <si>
    <t>Материалы указываются в принятой калькуляционной стоимости. Входной НДС поставщика не подменяет НДС с реализации подрядчика.</t>
  </si>
  <si>
    <t>Все денежные составляющие и начисления округляются ROUND до копеек. Итог не выводится, пока необходимые входные поля не заполнены.</t>
  </si>
  <si>
    <t>Образец: новый офисный объект, две строки ВОР. Учебные цены, не рыночные котировки и не реальный клиентский случай.</t>
  </si>
  <si>
    <t>Материалы поставляет подрядчик; доставка материалов и механизмов включена. Подготовка и локальная подмазка включены; сплошное выравнивание исключено.</t>
  </si>
  <si>
    <t>ГЭСН в обосновании показывают состав и измеритель, не источник денежных цен. 60 м² = 0,6 измерителя 100 м²; 240 м² = 2,4 измерителя.</t>
  </si>
  <si>
    <t>Резерв примера включён в предлагаемую цену. Оплата дополнительных работ требует согласования по договору и закону.</t>
  </si>
  <si>
    <t>Перед согласованием пересчитайте файл в Excel, сверьте объёмы, цены, формулы, НДС и подписи. Зафиксируйте номер и версию сметы.</t>
  </si>
  <si>
    <t>Статья 709 ГК РФ: смета подрядчика становится частью договора после подтверждения заказчиком. Источник указан на листе «Источники».</t>
  </si>
  <si>
    <t>Подписи и статус проверки не заполнены автоматически. Пример не означает, что заказчик подтвердил документ.</t>
  </si>
  <si>
    <t>Ведомость объёмов работ</t>
  </si>
  <si>
    <t>Версия ВОР: __________  Основание: __________  Дата: __________</t>
  </si>
  <si>
    <t>ID строки</t>
  </si>
  <si>
    <t>Раздел</t>
  </si>
  <si>
    <t>Описание работы</t>
  </si>
  <si>
    <t>Ед.</t>
  </si>
  <si>
    <t>Количество</t>
  </si>
  <si>
    <t>Основание объёма</t>
  </si>
  <si>
    <t>ВОР-01</t>
  </si>
  <si>
    <t>Отделка</t>
  </si>
  <si>
    <t>Устройство цементной стяжки толщиной 20 мм</t>
  </si>
  <si>
    <t>м²</t>
  </si>
  <si>
    <t>Учебное задание, ВОР-У1</t>
  </si>
  <si>
    <t>ВОР-02</t>
  </si>
  <si>
    <t>Улучшенная ПВА-окраска по штукатурке стен</t>
  </si>
  <si>
    <t>Коммерческая смета — учебный образец</t>
  </si>
  <si>
    <t>Объект / адрес</t>
  </si>
  <si>
    <t>Отделка помещения нового офисного объекта; учебное задание</t>
  </si>
  <si>
    <t>Заказчик / подрядчик</t>
  </si>
  <si>
    <t>Договор / предложение, номер и дата</t>
  </si>
  <si>
    <t>Учебное предложение У1 от 05.10.2026</t>
  </si>
  <si>
    <t>Версия ВОР</t>
  </si>
  <si>
    <t>ВОР-У1, версия 1</t>
  </si>
  <si>
    <t>Дата цен / версия сметы</t>
  </si>
  <si>
    <t>05.10.2026 / версия 1, учебные цены</t>
  </si>
  <si>
    <t>Вид цены</t>
  </si>
  <si>
    <t>Твёрдая</t>
  </si>
  <si>
    <t>Учёт затрат</t>
  </si>
  <si>
    <t>Начисления отдельно</t>
  </si>
  <si>
    <t>Входные цены</t>
  </si>
  <si>
    <t>Без НДС</t>
  </si>
  <si>
    <t>Налоговый статус</t>
  </si>
  <si>
    <t>Плательщик НДС</t>
  </si>
  <si>
    <t>Ставка НДС</t>
  </si>
  <si>
    <t>Основание ставки / освобождения</t>
  </si>
  <si>
    <t>НК РФ, статья 164, пункт 3; ФНС, общая ставка 22%, 05.10.2026</t>
  </si>
  <si>
    <t>Цены — руб./ед.; суммы граф G, I, K, L — без НДС. Жёлтый — ввод. Источник и исключения обязательны для согласования.</t>
  </si>
  <si>
    <t>ID</t>
  </si>
  <si>
    <t>Работа</t>
  </si>
  <si>
    <t>Объём</t>
  </si>
  <si>
    <t>Цена работ</t>
  </si>
  <si>
    <t>Сумма работ</t>
  </si>
  <si>
    <t>Цена техники</t>
  </si>
  <si>
    <t>Сумма техники</t>
  </si>
  <si>
    <t>Цена материалов</t>
  </si>
  <si>
    <t>Сумма материалов</t>
  </si>
  <si>
    <t>Прямые затраты</t>
  </si>
  <si>
    <t>Источник цены</t>
  </si>
  <si>
    <t>Включения / исключения</t>
  </si>
  <si>
    <t>УЧ-01 / учебное задание</t>
  </si>
  <si>
    <t>Подрядчик поставляет материалы; доставка включена; сплошное выравнивание исключено</t>
  </si>
  <si>
    <t>Итог раздела (название справа)</t>
  </si>
  <si>
    <t>Начисления: ставки, базы и основания</t>
  </si>
  <si>
    <t>Начисление</t>
  </si>
  <si>
    <t>Основание</t>
  </si>
  <si>
    <t>Ставка</t>
  </si>
  <si>
    <t>База</t>
  </si>
  <si>
    <t>Размер базы, руб.</t>
  </si>
  <si>
    <t>Сумма, руб.</t>
  </si>
  <si>
    <t>НР</t>
  </si>
  <si>
    <t>Учебное задание; договорные условия</t>
  </si>
  <si>
    <t>ПЗ</t>
  </si>
  <si>
    <t>Прибыль</t>
  </si>
  <si>
    <t>Промежуточный итог</t>
  </si>
  <si>
    <t>Резерв</t>
  </si>
  <si>
    <t>ПЗ + НР + прибыль</t>
  </si>
  <si>
    <t>Цена без НДС</t>
  </si>
  <si>
    <t>НДС</t>
  </si>
  <si>
    <t>Цена с НДС / без НДС при освобождении</t>
  </si>
  <si>
    <t>Контроль дублирования начислений:</t>
  </si>
  <si>
    <t>Налоговый контроль:</t>
  </si>
  <si>
    <t>Учебные цены и проценты не являются рыночными котировками или нормативами Минстроя. Резерв не разрешает автоматическую оплату допработ.</t>
  </si>
  <si>
    <t>Составил</t>
  </si>
  <si>
    <t>ФИО / должность / подпись / дата: __________________________________________</t>
  </si>
  <si>
    <t>Проверил</t>
  </si>
  <si>
    <t>Подтверждено заказчиком</t>
  </si>
  <si>
    <t>Версия приложения / страницы</t>
  </si>
  <si>
    <t>Обоснование состава работ</t>
  </si>
  <si>
    <t>Для прайсного расчёта шифр факультативен. ГЭСН не задают договорную денежную цену. Проверку выполняет сметчик.</t>
  </si>
  <si>
    <t>ID ВОР</t>
  </si>
  <si>
    <t>Шифр</t>
  </si>
  <si>
    <t>Точное название нормы</t>
  </si>
  <si>
    <t>Измеритель</t>
  </si>
  <si>
    <t>Количество в измерителях</t>
  </si>
  <si>
    <t>Состав работ</t>
  </si>
  <si>
    <t>Причина выбора</t>
  </si>
  <si>
    <t>Статус проверки</t>
  </si>
  <si>
    <t>ГЭСН-2022</t>
  </si>
  <si>
    <t>11-01-011-01</t>
  </si>
  <si>
    <t>Устройство стяжек: цементных толщиной 20 мм</t>
  </si>
  <si>
    <t>100 м²</t>
  </si>
  <si>
    <t>Подготовка основания; укладка и разравнивание раствора; уход за стяжкой</t>
  </si>
  <si>
    <t>Цементная стяжка 20 мм</t>
  </si>
  <si>
    <t>15-04-005-03</t>
  </si>
  <si>
    <t>Окраска поливинилацетатными водоэмульсионными составами улучшенная: по штукатурке стен</t>
  </si>
  <si>
    <t>Подмазка трещин и раковин; шлифовка подмазанных мест; окраска</t>
  </si>
  <si>
    <t>Источники цен и основания расчёта</t>
  </si>
  <si>
    <t>ID цены / документа</t>
  </si>
  <si>
    <t>Источник / URL / номер прайса</t>
  </si>
  <si>
    <t>Дата / срок действия</t>
  </si>
  <si>
    <t>Регион</t>
  </si>
  <si>
    <t>Условия поставки</t>
  </si>
  <si>
    <t>Входной НДС</t>
  </si>
  <si>
    <t>Состав цены / назначение</t>
  </si>
  <si>
    <t>УЧ-01</t>
  </si>
  <si>
    <t>Учебное задание Сметрикс: авторские исходные числа</t>
  </si>
  <si>
    <t>Учебный объект; регион не задан</t>
  </si>
  <si>
    <t>Доставка включена; материалы подрядчика</t>
  </si>
  <si>
    <t>Калькуляционная стоимость без НДС</t>
  </si>
  <si>
    <t>Работы, техника, материалы; не рыночная котировка</t>
  </si>
  <si>
    <t>https://www.nalog.gov.ru/rn77/taxation/taxes/nds/</t>
  </si>
  <si>
    <t>РФ</t>
  </si>
  <si>
    <t>НК РФ, статья 164</t>
  </si>
  <si>
    <t>Выходной НДС подрядчика</t>
  </si>
  <si>
    <t>Общая ставка 22%; ставка не выбрана автоматически в бланке</t>
  </si>
  <si>
    <t>УСН</t>
  </si>
  <si>
    <t>https://www.nalog.gov.ru/rn77/taxation/taxes/nds_usn/</t>
  </si>
  <si>
    <t/>
  </si>
  <si>
    <t>Освобождение и ставка проверяются отдельно от режима</t>
  </si>
  <si>
    <t>ГК РФ</t>
  </si>
  <si>
    <t>https://epp.genproc.gov.ru/upload/iblock/d5a/vpwb25ciafc4td0lewnml6ovhal6ejzh.pdf</t>
  </si>
  <si>
    <t>Статья 709, пункты 2–6; историческая редакция на сайте Генпрокуратуры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</si>
</sst>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dd/mm/yyyy"/>
  </numFmts>
  <fonts count="6" x14ac:knownFonts="1">
    <font>
      <color theme="1"/>
      <family val="2"/>
      <scheme val="minor"/>
      <sz val="11"/>
      <name val="Calibri"/>
    </font>
    <font>
      <color rgb="392B25"/>
      <sz val="10"/>
      <name val="Arial"/>
    </font>
    <font>
      <b/>
      <color rgb="392B25"/>
      <sz val="14"/>
      <name val="Arial"/>
    </font>
    <font>
      <b/>
      <color rgb="FFFFFF"/>
      <sz val="10"/>
      <name val="Arial"/>
    </font>
    <font>
      <b/>
      <sz val="10"/>
      <name val="Arial"/>
    </font>
    <font>
      <b/>
      <color rgb="392B25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392B25"/>
      </patternFill>
    </fill>
    <fill>
      <patternFill patternType="solid">
        <fgColor rgb="FFF6DC"/>
      </patternFill>
    </fill>
  </fills>
  <borders count="3">
    <border>
      <left/>
      <right/>
      <top/>
      <bottom/>
      <diagonal/>
    </border>
    <border>
      <left/>
      <right/>
      <top/>
      <bottom style="thin">
        <color rgb="D8D0C9"/>
      </bottom>
      <diagonal/>
    </border>
    <border>
      <left/>
      <right/>
      <top style="thin">
        <color rgb="D8D0C9"/>
      </top>
      <bottom style="double">
        <color rgb="392B2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9" fontId="1" fillId="3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9" fontId="1" fillId="0" borderId="0" xfId="0" applyNumberFormat="1" applyFont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165" fontId="1" fillId="3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 showGridLines="0"/>
  </sheetViews>
  <sheetFormatPr defaultRowHeight="15" outlineLevelRow="0" outlineLevelCol="0" x14ac:dyDescent="55"/>
  <cols>
    <col min="1" max="1" width="5" customWidth="1"/>
    <col min="2" max="5" width="24" customWidth="1"/>
    <col min="6" max="6" width="5" customWidth="1"/>
  </cols>
  <sheetData>
    <row r="1" ht="28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0</v>
      </c>
      <c r="B2" s="2"/>
      <c r="C2" s="2"/>
      <c r="D2" s="2"/>
      <c r="E2" s="2"/>
      <c r="F2" s="2"/>
    </row>
    <row r="3" ht="28" customHeight="1" spans="1:6" x14ac:dyDescent="0.25">
      <c r="A3" s="1"/>
      <c r="B3" s="1"/>
      <c r="C3" s="1"/>
      <c r="D3" s="1"/>
      <c r="E3" s="1"/>
      <c r="F3" s="1"/>
    </row>
    <row r="4" ht="44" customHeight="1" spans="1:6" x14ac:dyDescent="0.25">
      <c r="A4" s="1"/>
      <c r="B4" s="1" t="s">
        <v>1</v>
      </c>
      <c r="C4" s="1"/>
      <c r="D4" s="1"/>
      <c r="E4" s="1"/>
      <c r="F4" s="1"/>
    </row>
    <row r="5" ht="44" customHeight="1" spans="1:6" x14ac:dyDescent="0.25">
      <c r="A5" s="1"/>
      <c r="B5" s="1" t="s">
        <v>2</v>
      </c>
      <c r="C5" s="1"/>
      <c r="D5" s="1"/>
      <c r="E5" s="1"/>
      <c r="F5" s="1"/>
    </row>
    <row r="6" ht="44" customHeight="1" spans="1:6" x14ac:dyDescent="0.25">
      <c r="A6" s="1"/>
      <c r="B6" s="1" t="s">
        <v>3</v>
      </c>
      <c r="C6" s="1"/>
      <c r="D6" s="1"/>
      <c r="E6" s="1"/>
      <c r="F6" s="1"/>
    </row>
    <row r="7" ht="44" customHeight="1" spans="1:6" x14ac:dyDescent="0.25">
      <c r="A7" s="1"/>
      <c r="B7" s="1" t="s">
        <v>4</v>
      </c>
      <c r="C7" s="1"/>
      <c r="D7" s="1"/>
      <c r="E7" s="1"/>
      <c r="F7" s="1"/>
    </row>
    <row r="8" ht="44" customHeight="1" spans="1:6" x14ac:dyDescent="0.25">
      <c r="A8" s="1"/>
      <c r="B8" s="1" t="s">
        <v>5</v>
      </c>
      <c r="C8" s="1"/>
      <c r="D8" s="1"/>
      <c r="E8" s="1"/>
      <c r="F8" s="1"/>
    </row>
    <row r="9" ht="58" customHeight="1" spans="1:6" x14ac:dyDescent="0.25">
      <c r="A9" s="1"/>
      <c r="B9" s="1" t="s">
        <v>6</v>
      </c>
      <c r="C9" s="1"/>
      <c r="D9" s="1"/>
      <c r="E9" s="1"/>
      <c r="F9" s="1"/>
    </row>
    <row r="10" ht="44" customHeight="1" spans="1:6" x14ac:dyDescent="0.25">
      <c r="A10" s="1"/>
      <c r="B10" s="1" t="s">
        <v>7</v>
      </c>
      <c r="C10" s="1"/>
      <c r="D10" s="1"/>
      <c r="E10" s="1"/>
      <c r="F10" s="1"/>
    </row>
    <row r="11" ht="44" customHeight="1" spans="1:6" x14ac:dyDescent="0.25">
      <c r="A11" s="1"/>
      <c r="B11" s="1" t="s">
        <v>8</v>
      </c>
      <c r="C11" s="1"/>
      <c r="D11" s="1"/>
      <c r="E11" s="1"/>
      <c r="F11" s="1"/>
    </row>
    <row r="12" ht="44" customHeight="1" spans="1:6" x14ac:dyDescent="0.25">
      <c r="A12" s="1"/>
      <c r="B12" s="1" t="s">
        <v>9</v>
      </c>
      <c r="C12" s="1"/>
      <c r="D12" s="1"/>
      <c r="E12" s="1"/>
      <c r="F12" s="1"/>
    </row>
    <row r="13" ht="44" customHeight="1" spans="1:6" x14ac:dyDescent="0.25">
      <c r="A13" s="1"/>
      <c r="B13" s="1" t="s">
        <v>10</v>
      </c>
      <c r="C13" s="1"/>
      <c r="D13" s="1"/>
      <c r="E13" s="1"/>
      <c r="F13" s="1"/>
    </row>
    <row r="14" ht="44" customHeight="1" spans="1:6" x14ac:dyDescent="0.25">
      <c r="A14" s="1"/>
      <c r="B14" s="1" t="s">
        <v>11</v>
      </c>
      <c r="C14" s="1"/>
      <c r="D14" s="1"/>
      <c r="E14" s="1"/>
      <c r="F14" s="1"/>
    </row>
    <row r="15" ht="44" customHeight="1" spans="1:6" x14ac:dyDescent="0.25">
      <c r="A15" s="1"/>
      <c r="B15" s="1" t="s">
        <v>12</v>
      </c>
      <c r="C15" s="1"/>
      <c r="D15" s="1"/>
      <c r="E15" s="1"/>
      <c r="F15" s="1"/>
    </row>
    <row r="16" ht="44" customHeight="1" spans="1:6" x14ac:dyDescent="0.25">
      <c r="A16" s="1"/>
      <c r="B16" s="1" t="s">
        <v>13</v>
      </c>
      <c r="C16" s="1"/>
      <c r="D16" s="1"/>
      <c r="E16" s="1"/>
      <c r="F16" s="1"/>
    </row>
    <row r="17" ht="44" customHeight="1" spans="1:6" x14ac:dyDescent="0.25">
      <c r="A17" s="1"/>
      <c r="B17" s="1" t="s">
        <v>14</v>
      </c>
      <c r="C17" s="1"/>
      <c r="D17" s="1"/>
      <c r="E17" s="1"/>
      <c r="F17" s="1"/>
    </row>
    <row r="18" ht="44" customHeight="1" spans="1:6" x14ac:dyDescent="0.25">
      <c r="A18" s="1"/>
      <c r="B18" s="1" t="s">
        <v>15</v>
      </c>
      <c r="C18" s="1"/>
      <c r="D18" s="1"/>
      <c r="E18" s="1"/>
      <c r="F18" s="1"/>
    </row>
    <row r="19" ht="44" customHeight="1" spans="1:6" x14ac:dyDescent="0.25">
      <c r="A19" s="1"/>
      <c r="B19" s="1" t="s">
        <v>16</v>
      </c>
      <c r="C19" s="1"/>
      <c r="D19" s="1"/>
      <c r="E19" s="1"/>
      <c r="F19" s="1"/>
    </row>
    <row r="20" ht="44" customHeight="1" spans="1:6" x14ac:dyDescent="0.25">
      <c r="A20" s="1"/>
      <c r="B20" s="1" t="s">
        <v>17</v>
      </c>
      <c r="C20" s="1"/>
      <c r="D20" s="1"/>
      <c r="E20" s="1"/>
      <c r="F20" s="1"/>
    </row>
    <row r="21" ht="44" customHeight="1" spans="1:6" x14ac:dyDescent="0.25">
      <c r="A21" s="1"/>
      <c r="B21" s="1" t="s">
        <v>18</v>
      </c>
      <c r="C21" s="1"/>
      <c r="D21" s="1"/>
      <c r="E21" s="1"/>
      <c r="F21" s="1"/>
    </row>
    <row r="22" ht="44" customHeight="1" spans="1:6" x14ac:dyDescent="0.25">
      <c r="A22" s="1"/>
      <c r="B22" s="1" t="s">
        <v>19</v>
      </c>
      <c r="C22" s="1"/>
      <c r="D22" s="1"/>
      <c r="E22" s="1"/>
      <c r="F22" s="1"/>
    </row>
    <row r="23" ht="44" customHeight="1" spans="1:6" x14ac:dyDescent="0.25">
      <c r="A23" s="1"/>
      <c r="B23" s="1" t="s">
        <v>20</v>
      </c>
      <c r="C23" s="1"/>
      <c r="D23" s="1"/>
      <c r="E23" s="1"/>
      <c r="F23" s="1"/>
    </row>
    <row r="24" ht="28" customHeight="1" spans="1:6" x14ac:dyDescent="0.25">
      <c r="A24" s="1"/>
      <c r="B24" s="1"/>
      <c r="C24" s="1"/>
      <c r="D24" s="1"/>
      <c r="E24" s="1"/>
      <c r="F24" s="1"/>
    </row>
    <row r="25" ht="28" customHeight="1" spans="1:6" x14ac:dyDescent="0.25">
      <c r="A25" s="1"/>
      <c r="B25" s="1"/>
      <c r="C25" s="1"/>
      <c r="D25" s="1"/>
      <c r="E25" s="1"/>
      <c r="F25" s="1"/>
    </row>
  </sheetData>
  <mergeCells count="21">
    <mergeCell ref="A2:F2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</mergeCells>
  <pageMargins left="0.25" right="0.25" top="0.3" bottom="0.3" header="0.1" footer="0.15"/>
  <pageSetup paperSize="9" orientation="portrait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54" customWidth="1"/>
    <col min="4" max="4" width="10" customWidth="1"/>
    <col min="5" max="5" width="15" customWidth="1"/>
    <col min="6" max="6" width="45" customWidth="1"/>
  </cols>
  <sheetData>
    <row r="1" ht="28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21</v>
      </c>
      <c r="B2" s="2"/>
      <c r="C2" s="2"/>
      <c r="D2" s="2"/>
      <c r="E2" s="2"/>
      <c r="F2" s="2"/>
    </row>
    <row r="3" ht="28" customHeight="1" spans="1:6" x14ac:dyDescent="0.25">
      <c r="A3" s="1" t="s">
        <v>22</v>
      </c>
      <c r="B3" s="1"/>
      <c r="C3" s="1"/>
      <c r="D3" s="1"/>
      <c r="E3" s="1"/>
      <c r="F3" s="1"/>
    </row>
    <row r="4" ht="48" customHeight="1" spans="1:6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</row>
    <row r="5" ht="40" customHeight="1" spans="1:6" x14ac:dyDescent="0.25">
      <c r="A5" s="4" t="s">
        <v>29</v>
      </c>
      <c r="B5" s="4" t="s">
        <v>30</v>
      </c>
      <c r="C5" s="4" t="s">
        <v>31</v>
      </c>
      <c r="D5" s="4" t="s">
        <v>32</v>
      </c>
      <c r="E5" s="5">
        <v>60</v>
      </c>
      <c r="F5" s="4" t="s">
        <v>33</v>
      </c>
    </row>
    <row r="6" ht="40" customHeight="1" spans="1:6" x14ac:dyDescent="0.25">
      <c r="A6" s="4" t="s">
        <v>34</v>
      </c>
      <c r="B6" s="4" t="s">
        <v>30</v>
      </c>
      <c r="C6" s="4" t="s">
        <v>35</v>
      </c>
      <c r="D6" s="4" t="s">
        <v>32</v>
      </c>
      <c r="E6" s="5">
        <v>240</v>
      </c>
      <c r="F6" s="4" t="s">
        <v>33</v>
      </c>
    </row>
    <row r="7" ht="40" customHeight="1" spans="1:6" x14ac:dyDescent="0.25">
      <c r="A7" s="4"/>
      <c r="B7" s="4"/>
      <c r="C7" s="4"/>
      <c r="D7" s="4"/>
      <c r="E7" s="5"/>
      <c r="F7" s="4"/>
    </row>
    <row r="8" ht="40" customHeight="1" spans="1:6" x14ac:dyDescent="0.25">
      <c r="A8" s="4"/>
      <c r="B8" s="4"/>
      <c r="C8" s="4"/>
      <c r="D8" s="4"/>
      <c r="E8" s="5"/>
      <c r="F8" s="4"/>
    </row>
    <row r="9" ht="40" customHeight="1" spans="1:6" x14ac:dyDescent="0.25">
      <c r="A9" s="4"/>
      <c r="B9" s="4"/>
      <c r="C9" s="4"/>
      <c r="D9" s="4"/>
      <c r="E9" s="5"/>
      <c r="F9" s="4"/>
    </row>
    <row r="10" ht="40" customHeight="1" spans="1:6" x14ac:dyDescent="0.25">
      <c r="A10" s="4"/>
      <c r="B10" s="4"/>
      <c r="C10" s="4"/>
      <c r="D10" s="4"/>
      <c r="E10" s="5"/>
      <c r="F10" s="4"/>
    </row>
    <row r="11" ht="40" customHeight="1" spans="1:6" x14ac:dyDescent="0.25">
      <c r="A11" s="4"/>
      <c r="B11" s="4"/>
      <c r="C11" s="4"/>
      <c r="D11" s="4"/>
      <c r="E11" s="5"/>
      <c r="F11" s="4"/>
    </row>
    <row r="12" ht="40" customHeight="1" spans="1:6" x14ac:dyDescent="0.25">
      <c r="A12" s="4"/>
      <c r="B12" s="4"/>
      <c r="C12" s="4"/>
      <c r="D12" s="4"/>
      <c r="E12" s="5"/>
      <c r="F12" s="4"/>
    </row>
    <row r="13" ht="40" customHeight="1" spans="1:6" x14ac:dyDescent="0.25">
      <c r="A13" s="4"/>
      <c r="B13" s="4"/>
      <c r="C13" s="4"/>
      <c r="D13" s="4"/>
      <c r="E13" s="5"/>
      <c r="F13" s="4"/>
    </row>
    <row r="14" ht="40" customHeight="1" spans="1:6" x14ac:dyDescent="0.25">
      <c r="A14" s="4"/>
      <c r="B14" s="4"/>
      <c r="C14" s="4"/>
      <c r="D14" s="4"/>
      <c r="E14" s="5"/>
      <c r="F14" s="4"/>
    </row>
    <row r="15" ht="40" customHeight="1" spans="1:6" x14ac:dyDescent="0.25">
      <c r="A15" s="4"/>
      <c r="B15" s="4"/>
      <c r="C15" s="4"/>
      <c r="D15" s="4"/>
      <c r="E15" s="5"/>
      <c r="F15" s="4"/>
    </row>
    <row r="16" ht="40" customHeight="1" spans="1:6" x14ac:dyDescent="0.25">
      <c r="A16" s="4"/>
      <c r="B16" s="4"/>
      <c r="C16" s="4"/>
      <c r="D16" s="4"/>
      <c r="E16" s="5"/>
      <c r="F16" s="4"/>
    </row>
    <row r="17" ht="40" customHeight="1" spans="1:6" x14ac:dyDescent="0.25">
      <c r="A17" s="4"/>
      <c r="B17" s="4"/>
      <c r="C17" s="4"/>
      <c r="D17" s="4"/>
      <c r="E17" s="5"/>
      <c r="F17" s="4"/>
    </row>
    <row r="18" ht="40" customHeight="1" spans="1:6" x14ac:dyDescent="0.25">
      <c r="A18" s="4"/>
      <c r="B18" s="4"/>
      <c r="C18" s="4"/>
      <c r="D18" s="4"/>
      <c r="E18" s="5"/>
      <c r="F18" s="4"/>
    </row>
    <row r="19" ht="40" customHeight="1" spans="1:6" x14ac:dyDescent="0.25">
      <c r="A19" s="4"/>
      <c r="B19" s="4"/>
      <c r="C19" s="4"/>
      <c r="D19" s="4"/>
      <c r="E19" s="5"/>
      <c r="F19" s="4"/>
    </row>
    <row r="20" ht="40" customHeight="1" spans="1:6" x14ac:dyDescent="0.25">
      <c r="A20" s="4"/>
      <c r="B20" s="4"/>
      <c r="C20" s="4"/>
      <c r="D20" s="4"/>
      <c r="E20" s="5"/>
      <c r="F20" s="4"/>
    </row>
    <row r="21" ht="40" customHeight="1" spans="1:6" x14ac:dyDescent="0.25">
      <c r="A21" s="4"/>
      <c r="B21" s="4"/>
      <c r="C21" s="4"/>
      <c r="D21" s="4"/>
      <c r="E21" s="5"/>
      <c r="F21" s="4"/>
    </row>
    <row r="22" ht="40" customHeight="1" spans="1:6" x14ac:dyDescent="0.25">
      <c r="A22" s="4"/>
      <c r="B22" s="4"/>
      <c r="C22" s="4"/>
      <c r="D22" s="4"/>
      <c r="E22" s="5"/>
      <c r="F22" s="4"/>
    </row>
    <row r="23" ht="40" customHeight="1" spans="1:6" x14ac:dyDescent="0.25">
      <c r="A23" s="4"/>
      <c r="B23" s="4"/>
      <c r="C23" s="4"/>
      <c r="D23" s="4"/>
      <c r="E23" s="5"/>
      <c r="F23" s="4"/>
    </row>
    <row r="24" ht="40" customHeight="1" spans="1:6" x14ac:dyDescent="0.25">
      <c r="A24" s="4"/>
      <c r="B24" s="4"/>
      <c r="C24" s="4"/>
      <c r="D24" s="4"/>
      <c r="E24" s="5"/>
      <c r="F24" s="4"/>
    </row>
    <row r="25" ht="40" customHeight="1" spans="1:6" x14ac:dyDescent="0.25">
      <c r="A25" s="4"/>
      <c r="B25" s="4"/>
      <c r="C25" s="4"/>
      <c r="D25" s="4"/>
      <c r="E25" s="5"/>
      <c r="F25" s="4"/>
    </row>
    <row r="26" ht="40" customHeight="1" spans="1:6" x14ac:dyDescent="0.25">
      <c r="A26" s="4"/>
      <c r="B26" s="4"/>
      <c r="C26" s="4"/>
      <c r="D26" s="4"/>
      <c r="E26" s="5"/>
      <c r="F26" s="4"/>
    </row>
    <row r="27" ht="40" customHeight="1" spans="1:6" x14ac:dyDescent="0.25">
      <c r="A27" s="4"/>
      <c r="B27" s="4"/>
      <c r="C27" s="4"/>
      <c r="D27" s="4"/>
      <c r="E27" s="5"/>
      <c r="F27" s="4"/>
    </row>
    <row r="28" ht="40" customHeight="1" spans="1:6" x14ac:dyDescent="0.25">
      <c r="A28" s="4"/>
      <c r="B28" s="4"/>
      <c r="C28" s="4"/>
      <c r="D28" s="4"/>
      <c r="E28" s="5"/>
      <c r="F28" s="4"/>
    </row>
    <row r="29" ht="40" customHeight="1" spans="1:6" x14ac:dyDescent="0.25">
      <c r="A29" s="4"/>
      <c r="B29" s="4"/>
      <c r="C29" s="4"/>
      <c r="D29" s="4"/>
      <c r="E29" s="5"/>
      <c r="F29" s="4"/>
    </row>
    <row r="30" ht="40" customHeight="1" spans="1:6" x14ac:dyDescent="0.25">
      <c r="A30" s="4"/>
      <c r="B30" s="4"/>
      <c r="C30" s="4"/>
      <c r="D30" s="4"/>
      <c r="E30" s="5"/>
      <c r="F30" s="4"/>
    </row>
    <row r="31" ht="40" customHeight="1" spans="1:6" x14ac:dyDescent="0.25">
      <c r="A31" s="4"/>
      <c r="B31" s="4"/>
      <c r="C31" s="4"/>
      <c r="D31" s="4"/>
      <c r="E31" s="5"/>
      <c r="F31" s="4"/>
    </row>
    <row r="32" ht="40" customHeight="1" spans="1:6" x14ac:dyDescent="0.25">
      <c r="A32" s="4"/>
      <c r="B32" s="4"/>
      <c r="C32" s="4"/>
      <c r="D32" s="4"/>
      <c r="E32" s="5"/>
      <c r="F32" s="4"/>
    </row>
    <row r="33" ht="40" customHeight="1" spans="1:6" x14ac:dyDescent="0.25">
      <c r="A33" s="4"/>
      <c r="B33" s="4"/>
      <c r="C33" s="4"/>
      <c r="D33" s="4"/>
      <c r="E33" s="5"/>
      <c r="F33" s="4"/>
    </row>
    <row r="34" ht="40" customHeight="1" spans="1:6" x14ac:dyDescent="0.25">
      <c r="A34" s="4"/>
      <c r="B34" s="4"/>
      <c r="C34" s="4"/>
      <c r="D34" s="4"/>
      <c r="E34" s="5"/>
      <c r="F34" s="4"/>
    </row>
    <row r="35" ht="28" customHeight="1" spans="1:6" x14ac:dyDescent="0.25">
      <c r="A35" s="1"/>
      <c r="B35" s="1"/>
      <c r="C35" s="1"/>
      <c r="D35" s="1"/>
      <c r="E35" s="1"/>
      <c r="F35" s="1"/>
    </row>
    <row r="36" ht="28" customHeight="1" spans="1:6" x14ac:dyDescent="0.25">
      <c r="A36" s="1"/>
      <c r="B36" s="1"/>
      <c r="C36" s="1"/>
      <c r="D36" s="1"/>
      <c r="E36" s="1"/>
      <c r="F36" s="1"/>
    </row>
  </sheetData>
  <mergeCells count="2">
    <mergeCell ref="A2:F2"/>
    <mergeCell ref="A3:F3"/>
  </mergeCells>
  <dataValidations count="2">
    <dataValidation type="decimal" operator="greaterThanOrEqual" allowBlank="1" showErrorMessage="1" sqref="E10:E34">
      <formula1>0</formula1>
    </dataValidation>
    <dataValidation type="decimal" operator="greaterThanOrEqual" allowBlank="1" showErrorMessage="1" sqref="E5:E34">
      <formula1>0</formula1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92B25"/>
    <pageSetUpPr fitToPage="1"/>
  </sheetPr>
  <dimension ref="A1:N71"/>
  <sheetViews>
    <sheetView workbookViewId="0" showGridLines="0">
      <pane xSplit="3" ySplit="14" topLeftCell="D1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42" customWidth="1"/>
    <col min="4" max="4" width="8" customWidth="1"/>
    <col min="5" max="5" width="13" customWidth="1"/>
    <col min="6" max="6" width="15" customWidth="1"/>
    <col min="7" max="7" width="16" customWidth="1"/>
    <col min="8" max="8" width="15" customWidth="1"/>
    <col min="9" max="9" width="16" customWidth="1"/>
    <col min="10" max="10" width="15" customWidth="1"/>
    <col min="11" max="11" width="16" customWidth="1"/>
    <col min="12" max="12" width="17" customWidth="1"/>
    <col min="13" max="13" width="23" customWidth="1"/>
    <col min="14" max="14" width="39" customWidth="1"/>
  </cols>
  <sheetData>
    <row r="1" ht="28" customHeight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8" customHeight="1" spans="1:14" x14ac:dyDescent="0.25">
      <c r="A3" s="1" t="s">
        <v>37</v>
      </c>
      <c r="B3" s="1"/>
      <c r="C3" s="1"/>
      <c r="D3" s="1"/>
      <c r="E3" s="1"/>
      <c r="F3" s="4" t="s">
        <v>38</v>
      </c>
      <c r="G3" s="4"/>
      <c r="H3" s="4"/>
      <c r="I3" s="4"/>
      <c r="J3" s="4"/>
      <c r="K3" s="4"/>
      <c r="L3" s="4"/>
      <c r="M3" s="4"/>
      <c r="N3" s="4"/>
    </row>
    <row r="4" ht="28" customHeight="1" spans="1:14" x14ac:dyDescent="0.25">
      <c r="A4" s="1" t="s">
        <v>39</v>
      </c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</row>
    <row r="5" ht="28" customHeight="1" spans="1:14" x14ac:dyDescent="0.25">
      <c r="A5" s="1" t="s">
        <v>40</v>
      </c>
      <c r="B5" s="1"/>
      <c r="C5" s="1"/>
      <c r="D5" s="1"/>
      <c r="E5" s="1"/>
      <c r="F5" s="4" t="s">
        <v>41</v>
      </c>
      <c r="G5" s="4"/>
      <c r="H5" s="4"/>
      <c r="I5" s="4"/>
      <c r="J5" s="4"/>
      <c r="K5" s="4"/>
      <c r="L5" s="4"/>
      <c r="M5" s="4"/>
      <c r="N5" s="4"/>
    </row>
    <row r="6" ht="28" customHeight="1" spans="1:14" x14ac:dyDescent="0.25">
      <c r="A6" s="1" t="s">
        <v>42</v>
      </c>
      <c r="B6" s="1"/>
      <c r="C6" s="1"/>
      <c r="D6" s="1"/>
      <c r="E6" s="1"/>
      <c r="F6" s="4" t="s">
        <v>43</v>
      </c>
      <c r="G6" s="4"/>
      <c r="H6" s="4"/>
      <c r="I6" s="4"/>
      <c r="J6" s="4"/>
      <c r="K6" s="4"/>
      <c r="L6" s="4"/>
      <c r="M6" s="4"/>
      <c r="N6" s="4"/>
    </row>
    <row r="7" ht="28" customHeight="1" spans="1:14" x14ac:dyDescent="0.25">
      <c r="A7" s="1" t="s">
        <v>44</v>
      </c>
      <c r="B7" s="1"/>
      <c r="C7" s="1"/>
      <c r="D7" s="1"/>
      <c r="E7" s="1"/>
      <c r="F7" s="4" t="s">
        <v>45</v>
      </c>
      <c r="G7" s="4"/>
      <c r="H7" s="4"/>
      <c r="I7" s="4"/>
      <c r="J7" s="4"/>
      <c r="K7" s="4"/>
      <c r="L7" s="4"/>
      <c r="M7" s="4"/>
      <c r="N7" s="4"/>
    </row>
    <row r="8" ht="28" customHeight="1" spans="1:14" x14ac:dyDescent="0.25">
      <c r="A8" s="1" t="s">
        <v>46</v>
      </c>
      <c r="B8" s="1"/>
      <c r="C8" s="1"/>
      <c r="D8" s="1"/>
      <c r="E8" s="1"/>
      <c r="F8" s="4" t="s">
        <v>47</v>
      </c>
      <c r="G8" s="4"/>
      <c r="H8" s="4"/>
      <c r="I8" s="4"/>
      <c r="J8" s="4"/>
      <c r="K8" s="4"/>
      <c r="L8" s="4"/>
      <c r="M8" s="4"/>
      <c r="N8" s="4"/>
    </row>
    <row r="9" ht="28" customHeight="1" spans="1:14" x14ac:dyDescent="0.25">
      <c r="A9" s="1" t="s">
        <v>48</v>
      </c>
      <c r="B9" s="1"/>
      <c r="C9" s="1"/>
      <c r="D9" s="1"/>
      <c r="E9" s="1"/>
      <c r="F9" s="4" t="s">
        <v>49</v>
      </c>
      <c r="G9" s="4"/>
      <c r="H9" s="4"/>
      <c r="I9" s="4"/>
      <c r="J9" s="4"/>
      <c r="K9" s="4"/>
      <c r="L9" s="4"/>
      <c r="M9" s="4"/>
      <c r="N9" s="4"/>
    </row>
    <row r="10" ht="28" customHeight="1" spans="1:14" x14ac:dyDescent="0.25">
      <c r="A10" s="1" t="s">
        <v>50</v>
      </c>
      <c r="B10" s="1"/>
      <c r="C10" s="1"/>
      <c r="D10" s="1"/>
      <c r="E10" s="1"/>
      <c r="F10" s="4" t="s">
        <v>51</v>
      </c>
      <c r="G10" s="4"/>
      <c r="H10" s="4"/>
      <c r="I10" s="4"/>
      <c r="J10" s="4"/>
      <c r="K10" s="4"/>
      <c r="L10" s="4"/>
      <c r="M10" s="4"/>
      <c r="N10" s="4"/>
    </row>
    <row r="11" ht="28" customHeight="1" spans="1:14" x14ac:dyDescent="0.25">
      <c r="A11" s="1" t="s">
        <v>52</v>
      </c>
      <c r="B11" s="1"/>
      <c r="C11" s="1"/>
      <c r="D11" s="1"/>
      <c r="E11" s="1"/>
      <c r="F11" s="4" t="s">
        <v>53</v>
      </c>
      <c r="G11" s="4"/>
      <c r="H11" s="4"/>
      <c r="I11" s="4"/>
      <c r="J11" s="1" t="s">
        <v>54</v>
      </c>
      <c r="K11" s="6">
        <v>0.22</v>
      </c>
      <c r="L11" s="6"/>
      <c r="M11" s="6"/>
      <c r="N11" s="6"/>
    </row>
    <row r="12" ht="28" customHeight="1" spans="1:14" x14ac:dyDescent="0.25">
      <c r="A12" s="1" t="s">
        <v>55</v>
      </c>
      <c r="B12" s="1"/>
      <c r="C12" s="1"/>
      <c r="D12" s="1"/>
      <c r="E12" s="1"/>
      <c r="F12" s="4" t="s">
        <v>56</v>
      </c>
      <c r="G12" s="4"/>
      <c r="H12" s="4"/>
      <c r="I12" s="4"/>
      <c r="J12" s="4"/>
      <c r="K12" s="4"/>
      <c r="L12" s="4"/>
      <c r="M12" s="4"/>
      <c r="N12" s="4"/>
    </row>
    <row r="13" ht="28" customHeight="1" spans="1:14" x14ac:dyDescent="0.25">
      <c r="A13" s="1" t="s">
        <v>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48" customHeight="1" spans="1:14" x14ac:dyDescent="0.25">
      <c r="A14" s="3" t="s">
        <v>58</v>
      </c>
      <c r="B14" s="3" t="s">
        <v>24</v>
      </c>
      <c r="C14" s="3" t="s">
        <v>59</v>
      </c>
      <c r="D14" s="3" t="s">
        <v>26</v>
      </c>
      <c r="E14" s="3" t="s">
        <v>60</v>
      </c>
      <c r="F14" s="3" t="s">
        <v>61</v>
      </c>
      <c r="G14" s="3" t="s">
        <v>62</v>
      </c>
      <c r="H14" s="3" t="s">
        <v>63</v>
      </c>
      <c r="I14" s="3" t="s">
        <v>64</v>
      </c>
      <c r="J14" s="3" t="s">
        <v>65</v>
      </c>
      <c r="K14" s="3" t="s">
        <v>66</v>
      </c>
      <c r="L14" s="3" t="s">
        <v>67</v>
      </c>
      <c r="M14" s="3" t="s">
        <v>68</v>
      </c>
      <c r="N14" s="3" t="s">
        <v>69</v>
      </c>
    </row>
    <row r="15" ht="58" customHeight="1" spans="1:14" x14ac:dyDescent="0.25">
      <c r="A15" s="1" t="str">
        <f>IF('ВОР'!A5="","",'ВОР'!A5)</f>
        <v>ВОР-01</v>
      </c>
      <c r="B15" s="1" t="str">
        <f>IF('ВОР'!B5="","",'ВОР'!B5)</f>
        <v>Отделка</v>
      </c>
      <c r="C15" s="1" t="str">
        <f>IF('ВОР'!C5="","",'ВОР'!C5)</f>
        <v>Устройство цементной стяжки толщиной 20 мм</v>
      </c>
      <c r="D15" s="1" t="str">
        <f>IF('ВОР'!D5="","",'ВОР'!D5)</f>
        <v>м²</v>
      </c>
      <c r="E15" s="7">
        <f>IF('ВОР'!E5="","",'ВОР'!E5)</f>
        <v>60</v>
      </c>
      <c r="F15" s="8">
        <v>500</v>
      </c>
      <c r="G15" s="9">
        <f>IF(OR(A15="",COUNT(E15,F15)&lt;&gt;2,$F$10="",AND($F$10="С НДС",OR($F$11&lt;&gt;"Плательщик НДС",$K$11="",$F$12=""))),"",ROUND(E15*F15/IF($F$10="С НДС",1+$K$11,1),2))</f>
        <v>30000</v>
      </c>
      <c r="H15" s="8">
        <v>50</v>
      </c>
      <c r="I15" s="9">
        <f>IF(OR(A15="",COUNT(E15,H15)&lt;&gt;2,$F$10="",AND($F$10="С НДС",OR($F$11&lt;&gt;"Плательщик НДС",$K$11="",$F$12=""))),"",ROUND(E15*H15/IF($F$10="С НДС",1+$K$11,1),2))</f>
        <v>3000</v>
      </c>
      <c r="J15" s="8">
        <v>400</v>
      </c>
      <c r="K15" s="9">
        <f>IF(OR(A15="",COUNT(E15,J15)&lt;&gt;2,$F$10="",AND($F$10="С НДС",OR($F$11&lt;&gt;"Плательщик НДС",$K$11="",$F$12=""))),"",ROUND(E15*J15/IF($F$10="С НДС",1+$K$11,1),2))</f>
        <v>24000</v>
      </c>
      <c r="L15" s="9">
        <f>IF(COUNT(G15,I15,K15)&lt;&gt;3,"",SUM(G15,I15,K15))</f>
        <v>57000</v>
      </c>
      <c r="M15" s="4" t="s">
        <v>70</v>
      </c>
      <c r="N15" s="4" t="s">
        <v>71</v>
      </c>
    </row>
    <row r="16" ht="58" customHeight="1" spans="1:14" x14ac:dyDescent="0.25">
      <c r="A16" s="1" t="str">
        <f>IF('ВОР'!A6="","",'ВОР'!A6)</f>
        <v>ВОР-02</v>
      </c>
      <c r="B16" s="1" t="str">
        <f>IF('ВОР'!B6="","",'ВОР'!B6)</f>
        <v>Отделка</v>
      </c>
      <c r="C16" s="1" t="str">
        <f>IF('ВОР'!C6="","",'ВОР'!C6)</f>
        <v>Улучшенная ПВА-окраска по штукатурке стен</v>
      </c>
      <c r="D16" s="1" t="str">
        <f>IF('ВОР'!D6="","",'ВОР'!D6)</f>
        <v>м²</v>
      </c>
      <c r="E16" s="7">
        <f>IF('ВОР'!E6="","",'ВОР'!E6)</f>
        <v>240</v>
      </c>
      <c r="F16" s="8">
        <v>300</v>
      </c>
      <c r="G16" s="9">
        <f>IF(OR(A16="",COUNT(E16,F16)&lt;&gt;2,$F$10="",AND($F$10="С НДС",OR($F$11&lt;&gt;"Плательщик НДС",$K$11="",$F$12=""))),"",ROUND(E16*F16/IF($F$10="С НДС",1+$K$11,1),2))</f>
        <v>72000</v>
      </c>
      <c r="H16" s="8">
        <v>10</v>
      </c>
      <c r="I16" s="9">
        <f>IF(OR(A16="",COUNT(E16,H16)&lt;&gt;2,$F$10="",AND($F$10="С НДС",OR($F$11&lt;&gt;"Плательщик НДС",$K$11="",$F$12=""))),"",ROUND(E16*H16/IF($F$10="С НДС",1+$K$11,1),2))</f>
        <v>2400</v>
      </c>
      <c r="J16" s="8">
        <v>100</v>
      </c>
      <c r="K16" s="9">
        <f>IF(OR(A16="",COUNT(E16,J16)&lt;&gt;2,$F$10="",AND($F$10="С НДС",OR($F$11&lt;&gt;"Плательщик НДС",$K$11="",$F$12=""))),"",ROUND(E16*J16/IF($F$10="С НДС",1+$K$11,1),2))</f>
        <v>24000</v>
      </c>
      <c r="L16" s="9">
        <f>IF(COUNT(G16,I16,K16)&lt;&gt;3,"",SUM(G16,I16,K16))</f>
        <v>98400</v>
      </c>
      <c r="M16" s="4" t="s">
        <v>70</v>
      </c>
      <c r="N16" s="4" t="s">
        <v>71</v>
      </c>
    </row>
    <row r="17" ht="58" customHeight="1" spans="1:14" x14ac:dyDescent="0.25">
      <c r="A17" s="1" t="str">
        <f>IF('ВОР'!A7="","",'ВОР'!A7)</f>
        <v/>
      </c>
      <c r="B17" s="1" t="str">
        <f>IF('ВОР'!B7="","",'ВОР'!B7)</f>
        <v/>
      </c>
      <c r="C17" s="1" t="str">
        <f>IF('ВОР'!C7="","",'ВОР'!C7)</f>
        <v/>
      </c>
      <c r="D17" s="1" t="str">
        <f>IF('ВОР'!D7="","",'ВОР'!D7)</f>
        <v/>
      </c>
      <c r="E17" s="7" t="str">
        <f>IF('ВОР'!E7="","",'ВОР'!E7)</f>
        <v/>
      </c>
      <c r="F17" s="8"/>
      <c r="G17" s="9" t="str">
        <f>IF(OR(A17="",COUNT(E17,F17)&lt;&gt;2,$F$10="",AND($F$10="С НДС",OR($F$11&lt;&gt;"Плательщик НДС",$K$11="",$F$12=""))),"",ROUND(E17*F17/IF($F$10="С НДС",1+$K$11,1),2))</f>
        <v/>
      </c>
      <c r="H17" s="8"/>
      <c r="I17" s="9" t="str">
        <f>IF(OR(A17="",COUNT(E17,H17)&lt;&gt;2,$F$10="",AND($F$10="С НДС",OR($F$11&lt;&gt;"Плательщик НДС",$K$11="",$F$12=""))),"",ROUND(E17*H17/IF($F$10="С НДС",1+$K$11,1),2))</f>
        <v/>
      </c>
      <c r="J17" s="8"/>
      <c r="K17" s="9" t="str">
        <f>IF(OR(A17="",COUNT(E17,J17)&lt;&gt;2,$F$10="",AND($F$10="С НДС",OR($F$11&lt;&gt;"Плательщик НДС",$K$11="",$F$12=""))),"",ROUND(E17*J17/IF($F$10="С НДС",1+$K$11,1),2))</f>
        <v/>
      </c>
      <c r="L17" s="9" t="str">
        <f>IF(COUNT(G17,I17,K17)&lt;&gt;3,"",SUM(G17,I17,K17))</f>
        <v/>
      </c>
      <c r="M17" s="4"/>
      <c r="N17" s="4"/>
    </row>
    <row r="18" ht="58" customHeight="1" spans="1:14" x14ac:dyDescent="0.25">
      <c r="A18" s="1" t="str">
        <f>IF('ВОР'!A8="","",'ВОР'!A8)</f>
        <v/>
      </c>
      <c r="B18" s="1" t="str">
        <f>IF('ВОР'!B8="","",'ВОР'!B8)</f>
        <v/>
      </c>
      <c r="C18" s="1" t="str">
        <f>IF('ВОР'!C8="","",'ВОР'!C8)</f>
        <v/>
      </c>
      <c r="D18" s="1" t="str">
        <f>IF('ВОР'!D8="","",'ВОР'!D8)</f>
        <v/>
      </c>
      <c r="E18" s="7" t="str">
        <f>IF('ВОР'!E8="","",'ВОР'!E8)</f>
        <v/>
      </c>
      <c r="F18" s="8"/>
      <c r="G18" s="9" t="str">
        <f>IF(OR(A18="",COUNT(E18,F18)&lt;&gt;2,$F$10="",AND($F$10="С НДС",OR($F$11&lt;&gt;"Плательщик НДС",$K$11="",$F$12=""))),"",ROUND(E18*F18/IF($F$10="С НДС",1+$K$11,1),2))</f>
        <v/>
      </c>
      <c r="H18" s="8"/>
      <c r="I18" s="9" t="str">
        <f>IF(OR(A18="",COUNT(E18,H18)&lt;&gt;2,$F$10="",AND($F$10="С НДС",OR($F$11&lt;&gt;"Плательщик НДС",$K$11="",$F$12=""))),"",ROUND(E18*H18/IF($F$10="С НДС",1+$K$11,1),2))</f>
        <v/>
      </c>
      <c r="J18" s="8"/>
      <c r="K18" s="9" t="str">
        <f>IF(OR(A18="",COUNT(E18,J18)&lt;&gt;2,$F$10="",AND($F$10="С НДС",OR($F$11&lt;&gt;"Плательщик НДС",$K$11="",$F$12=""))),"",ROUND(E18*J18/IF($F$10="С НДС",1+$K$11,1),2))</f>
        <v/>
      </c>
      <c r="L18" s="9" t="str">
        <f>IF(COUNT(G18,I18,K18)&lt;&gt;3,"",SUM(G18,I18,K18))</f>
        <v/>
      </c>
      <c r="M18" s="4"/>
      <c r="N18" s="4"/>
    </row>
    <row r="19" ht="58" customHeight="1" spans="1:14" x14ac:dyDescent="0.25">
      <c r="A19" s="1" t="str">
        <f>IF('ВОР'!A9="","",'ВОР'!A9)</f>
        <v/>
      </c>
      <c r="B19" s="1" t="str">
        <f>IF('ВОР'!B9="","",'ВОР'!B9)</f>
        <v/>
      </c>
      <c r="C19" s="1" t="str">
        <f>IF('ВОР'!C9="","",'ВОР'!C9)</f>
        <v/>
      </c>
      <c r="D19" s="1" t="str">
        <f>IF('ВОР'!D9="","",'ВОР'!D9)</f>
        <v/>
      </c>
      <c r="E19" s="7" t="str">
        <f>IF('ВОР'!E9="","",'ВОР'!E9)</f>
        <v/>
      </c>
      <c r="F19" s="8"/>
      <c r="G19" s="9" t="str">
        <f>IF(OR(A19="",COUNT(E19,F19)&lt;&gt;2,$F$10="",AND($F$10="С НДС",OR($F$11&lt;&gt;"Плательщик НДС",$K$11="",$F$12=""))),"",ROUND(E19*F19/IF($F$10="С НДС",1+$K$11,1),2))</f>
        <v/>
      </c>
      <c r="H19" s="8"/>
      <c r="I19" s="9" t="str">
        <f>IF(OR(A19="",COUNT(E19,H19)&lt;&gt;2,$F$10="",AND($F$10="С НДС",OR($F$11&lt;&gt;"Плательщик НДС",$K$11="",$F$12=""))),"",ROUND(E19*H19/IF($F$10="С НДС",1+$K$11,1),2))</f>
        <v/>
      </c>
      <c r="J19" s="8"/>
      <c r="K19" s="9" t="str">
        <f>IF(OR(A19="",COUNT(E19,J19)&lt;&gt;2,$F$10="",AND($F$10="С НДС",OR($F$11&lt;&gt;"Плательщик НДС",$K$11="",$F$12=""))),"",ROUND(E19*J19/IF($F$10="С НДС",1+$K$11,1),2))</f>
        <v/>
      </c>
      <c r="L19" s="9" t="str">
        <f>IF(COUNT(G19,I19,K19)&lt;&gt;3,"",SUM(G19,I19,K19))</f>
        <v/>
      </c>
      <c r="M19" s="4"/>
      <c r="N19" s="4"/>
    </row>
    <row r="20" ht="58" customHeight="1" spans="1:14" x14ac:dyDescent="0.25">
      <c r="A20" s="1" t="str">
        <f>IF('ВОР'!A10="","",'ВОР'!A10)</f>
        <v/>
      </c>
      <c r="B20" s="1" t="str">
        <f>IF('ВОР'!B10="","",'ВОР'!B10)</f>
        <v/>
      </c>
      <c r="C20" s="1" t="str">
        <f>IF('ВОР'!C10="","",'ВОР'!C10)</f>
        <v/>
      </c>
      <c r="D20" s="1" t="str">
        <f>IF('ВОР'!D10="","",'ВОР'!D10)</f>
        <v/>
      </c>
      <c r="E20" s="7" t="str">
        <f>IF('ВОР'!E10="","",'ВОР'!E10)</f>
        <v/>
      </c>
      <c r="F20" s="8"/>
      <c r="G20" s="9" t="str">
        <f>IF(OR(A20="",COUNT(E20,F20)&lt;&gt;2,$F$10="",AND($F$10="С НДС",OR($F$11&lt;&gt;"Плательщик НДС",$K$11="",$F$12=""))),"",ROUND(E20*F20/IF($F$10="С НДС",1+$K$11,1),2))</f>
        <v/>
      </c>
      <c r="H20" s="8"/>
      <c r="I20" s="9" t="str">
        <f>IF(OR(A20="",COUNT(E20,H20)&lt;&gt;2,$F$10="",AND($F$10="С НДС",OR($F$11&lt;&gt;"Плательщик НДС",$K$11="",$F$12=""))),"",ROUND(E20*H20/IF($F$10="С НДС",1+$K$11,1),2))</f>
        <v/>
      </c>
      <c r="J20" s="8"/>
      <c r="K20" s="9" t="str">
        <f>IF(OR(A20="",COUNT(E20,J20)&lt;&gt;2,$F$10="",AND($F$10="С НДС",OR($F$11&lt;&gt;"Плательщик НДС",$K$11="",$F$12=""))),"",ROUND(E20*J20/IF($F$10="С НДС",1+$K$11,1),2))</f>
        <v/>
      </c>
      <c r="L20" s="9" t="str">
        <f>IF(COUNT(G20,I20,K20)&lt;&gt;3,"",SUM(G20,I20,K20))</f>
        <v/>
      </c>
      <c r="M20" s="4"/>
      <c r="N20" s="4"/>
    </row>
    <row r="21" ht="58" customHeight="1" spans="1:14" x14ac:dyDescent="0.25">
      <c r="A21" s="1" t="str">
        <f>IF('ВОР'!A11="","",'ВОР'!A11)</f>
        <v/>
      </c>
      <c r="B21" s="1" t="str">
        <f>IF('ВОР'!B11="","",'ВОР'!B11)</f>
        <v/>
      </c>
      <c r="C21" s="1" t="str">
        <f>IF('ВОР'!C11="","",'ВОР'!C11)</f>
        <v/>
      </c>
      <c r="D21" s="1" t="str">
        <f>IF('ВОР'!D11="","",'ВОР'!D11)</f>
        <v/>
      </c>
      <c r="E21" s="7" t="str">
        <f>IF('ВОР'!E11="","",'ВОР'!E11)</f>
        <v/>
      </c>
      <c r="F21" s="8"/>
      <c r="G21" s="9" t="str">
        <f>IF(OR(A21="",COUNT(E21,F21)&lt;&gt;2,$F$10="",AND($F$10="С НДС",OR($F$11&lt;&gt;"Плательщик НДС",$K$11="",$F$12=""))),"",ROUND(E21*F21/IF($F$10="С НДС",1+$K$11,1),2))</f>
        <v/>
      </c>
      <c r="H21" s="8"/>
      <c r="I21" s="9" t="str">
        <f>IF(OR(A21="",COUNT(E21,H21)&lt;&gt;2,$F$10="",AND($F$10="С НДС",OR($F$11&lt;&gt;"Плательщик НДС",$K$11="",$F$12=""))),"",ROUND(E21*H21/IF($F$10="С НДС",1+$K$11,1),2))</f>
        <v/>
      </c>
      <c r="J21" s="8"/>
      <c r="K21" s="9" t="str">
        <f>IF(OR(A21="",COUNT(E21,J21)&lt;&gt;2,$F$10="",AND($F$10="С НДС",OR($F$11&lt;&gt;"Плательщик НДС",$K$11="",$F$12=""))),"",ROUND(E21*J21/IF($F$10="С НДС",1+$K$11,1),2))</f>
        <v/>
      </c>
      <c r="L21" s="9" t="str">
        <f>IF(COUNT(G21,I21,K21)&lt;&gt;3,"",SUM(G21,I21,K21))</f>
        <v/>
      </c>
      <c r="M21" s="4"/>
      <c r="N21" s="4"/>
    </row>
    <row r="22" ht="58" customHeight="1" spans="1:14" x14ac:dyDescent="0.25">
      <c r="A22" s="1" t="str">
        <f>IF('ВОР'!A12="","",'ВОР'!A12)</f>
        <v/>
      </c>
      <c r="B22" s="1" t="str">
        <f>IF('ВОР'!B12="","",'ВОР'!B12)</f>
        <v/>
      </c>
      <c r="C22" s="1" t="str">
        <f>IF('ВОР'!C12="","",'ВОР'!C12)</f>
        <v/>
      </c>
      <c r="D22" s="1" t="str">
        <f>IF('ВОР'!D12="","",'ВОР'!D12)</f>
        <v/>
      </c>
      <c r="E22" s="7" t="str">
        <f>IF('ВОР'!E12="","",'ВОР'!E12)</f>
        <v/>
      </c>
      <c r="F22" s="8"/>
      <c r="G22" s="9" t="str">
        <f>IF(OR(A22="",COUNT(E22,F22)&lt;&gt;2,$F$10="",AND($F$10="С НДС",OR($F$11&lt;&gt;"Плательщик НДС",$K$11="",$F$12=""))),"",ROUND(E22*F22/IF($F$10="С НДС",1+$K$11,1),2))</f>
        <v/>
      </c>
      <c r="H22" s="8"/>
      <c r="I22" s="9" t="str">
        <f>IF(OR(A22="",COUNT(E22,H22)&lt;&gt;2,$F$10="",AND($F$10="С НДС",OR($F$11&lt;&gt;"Плательщик НДС",$K$11="",$F$12=""))),"",ROUND(E22*H22/IF($F$10="С НДС",1+$K$11,1),2))</f>
        <v/>
      </c>
      <c r="J22" s="8"/>
      <c r="K22" s="9" t="str">
        <f>IF(OR(A22="",COUNT(E22,J22)&lt;&gt;2,$F$10="",AND($F$10="С НДС",OR($F$11&lt;&gt;"Плательщик НДС",$K$11="",$F$12=""))),"",ROUND(E22*J22/IF($F$10="С НДС",1+$K$11,1),2))</f>
        <v/>
      </c>
      <c r="L22" s="9" t="str">
        <f>IF(COUNT(G22,I22,K22)&lt;&gt;3,"",SUM(G22,I22,K22))</f>
        <v/>
      </c>
      <c r="M22" s="4"/>
      <c r="N22" s="4"/>
    </row>
    <row r="23" ht="58" customHeight="1" spans="1:14" x14ac:dyDescent="0.25">
      <c r="A23" s="1" t="str">
        <f>IF('ВОР'!A13="","",'ВОР'!A13)</f>
        <v/>
      </c>
      <c r="B23" s="1" t="str">
        <f>IF('ВОР'!B13="","",'ВОР'!B13)</f>
        <v/>
      </c>
      <c r="C23" s="1" t="str">
        <f>IF('ВОР'!C13="","",'ВОР'!C13)</f>
        <v/>
      </c>
      <c r="D23" s="1" t="str">
        <f>IF('ВОР'!D13="","",'ВОР'!D13)</f>
        <v/>
      </c>
      <c r="E23" s="7" t="str">
        <f>IF('ВОР'!E13="","",'ВОР'!E13)</f>
        <v/>
      </c>
      <c r="F23" s="8"/>
      <c r="G23" s="9" t="str">
        <f>IF(OR(A23="",COUNT(E23,F23)&lt;&gt;2,$F$10="",AND($F$10="С НДС",OR($F$11&lt;&gt;"Плательщик НДС",$K$11="",$F$12=""))),"",ROUND(E23*F23/IF($F$10="С НДС",1+$K$11,1),2))</f>
        <v/>
      </c>
      <c r="H23" s="8"/>
      <c r="I23" s="9" t="str">
        <f>IF(OR(A23="",COUNT(E23,H23)&lt;&gt;2,$F$10="",AND($F$10="С НДС",OR($F$11&lt;&gt;"Плательщик НДС",$K$11="",$F$12=""))),"",ROUND(E23*H23/IF($F$10="С НДС",1+$K$11,1),2))</f>
        <v/>
      </c>
      <c r="J23" s="8"/>
      <c r="K23" s="9" t="str">
        <f>IF(OR(A23="",COUNT(E23,J23)&lt;&gt;2,$F$10="",AND($F$10="С НДС",OR($F$11&lt;&gt;"Плательщик НДС",$K$11="",$F$12=""))),"",ROUND(E23*J23/IF($F$10="С НДС",1+$K$11,1),2))</f>
        <v/>
      </c>
      <c r="L23" s="9" t="str">
        <f>IF(COUNT(G23,I23,K23)&lt;&gt;3,"",SUM(G23,I23,K23))</f>
        <v/>
      </c>
      <c r="M23" s="4"/>
      <c r="N23" s="4"/>
    </row>
    <row r="24" ht="58" customHeight="1" spans="1:14" x14ac:dyDescent="0.25">
      <c r="A24" s="1" t="str">
        <f>IF('ВОР'!A14="","",'ВОР'!A14)</f>
        <v/>
      </c>
      <c r="B24" s="1" t="str">
        <f>IF('ВОР'!B14="","",'ВОР'!B14)</f>
        <v/>
      </c>
      <c r="C24" s="1" t="str">
        <f>IF('ВОР'!C14="","",'ВОР'!C14)</f>
        <v/>
      </c>
      <c r="D24" s="1" t="str">
        <f>IF('ВОР'!D14="","",'ВОР'!D14)</f>
        <v/>
      </c>
      <c r="E24" s="7" t="str">
        <f>IF('ВОР'!E14="","",'ВОР'!E14)</f>
        <v/>
      </c>
      <c r="F24" s="8"/>
      <c r="G24" s="9" t="str">
        <f>IF(OR(A24="",COUNT(E24,F24)&lt;&gt;2,$F$10="",AND($F$10="С НДС",OR($F$11&lt;&gt;"Плательщик НДС",$K$11="",$F$12=""))),"",ROUND(E24*F24/IF($F$10="С НДС",1+$K$11,1),2))</f>
        <v/>
      </c>
      <c r="H24" s="8"/>
      <c r="I24" s="9" t="str">
        <f>IF(OR(A24="",COUNT(E24,H24)&lt;&gt;2,$F$10="",AND($F$10="С НДС",OR($F$11&lt;&gt;"Плательщик НДС",$K$11="",$F$12=""))),"",ROUND(E24*H24/IF($F$10="С НДС",1+$K$11,1),2))</f>
        <v/>
      </c>
      <c r="J24" s="8"/>
      <c r="K24" s="9" t="str">
        <f>IF(OR(A24="",COUNT(E24,J24)&lt;&gt;2,$F$10="",AND($F$10="С НДС",OR($F$11&lt;&gt;"Плательщик НДС",$K$11="",$F$12=""))),"",ROUND(E24*J24/IF($F$10="С НДС",1+$K$11,1),2))</f>
        <v/>
      </c>
      <c r="L24" s="9" t="str">
        <f>IF(COUNT(G24,I24,K24)&lt;&gt;3,"",SUM(G24,I24,K24))</f>
        <v/>
      </c>
      <c r="M24" s="4"/>
      <c r="N24" s="4"/>
    </row>
    <row r="25" ht="58" customHeight="1" spans="1:14" x14ac:dyDescent="0.25">
      <c r="A25" s="1" t="str">
        <f>IF('ВОР'!A15="","",'ВОР'!A15)</f>
        <v/>
      </c>
      <c r="B25" s="1" t="str">
        <f>IF('ВОР'!B15="","",'ВОР'!B15)</f>
        <v/>
      </c>
      <c r="C25" s="1" t="str">
        <f>IF('ВОР'!C15="","",'ВОР'!C15)</f>
        <v/>
      </c>
      <c r="D25" s="1" t="str">
        <f>IF('ВОР'!D15="","",'ВОР'!D15)</f>
        <v/>
      </c>
      <c r="E25" s="7" t="str">
        <f>IF('ВОР'!E15="","",'ВОР'!E15)</f>
        <v/>
      </c>
      <c r="F25" s="8"/>
      <c r="G25" s="9" t="str">
        <f>IF(OR(A25="",COUNT(E25,F25)&lt;&gt;2,$F$10="",AND($F$10="С НДС",OR($F$11&lt;&gt;"Плательщик НДС",$K$11="",$F$12=""))),"",ROUND(E25*F25/IF($F$10="С НДС",1+$K$11,1),2))</f>
        <v/>
      </c>
      <c r="H25" s="8"/>
      <c r="I25" s="9" t="str">
        <f>IF(OR(A25="",COUNT(E25,H25)&lt;&gt;2,$F$10="",AND($F$10="С НДС",OR($F$11&lt;&gt;"Плательщик НДС",$K$11="",$F$12=""))),"",ROUND(E25*H25/IF($F$10="С НДС",1+$K$11,1),2))</f>
        <v/>
      </c>
      <c r="J25" s="8"/>
      <c r="K25" s="9" t="str">
        <f>IF(OR(A25="",COUNT(E25,J25)&lt;&gt;2,$F$10="",AND($F$10="С НДС",OR($F$11&lt;&gt;"Плательщик НДС",$K$11="",$F$12=""))),"",ROUND(E25*J25/IF($F$10="С НДС",1+$K$11,1),2))</f>
        <v/>
      </c>
      <c r="L25" s="9" t="str">
        <f>IF(COUNT(G25,I25,K25)&lt;&gt;3,"",SUM(G25,I25,K25))</f>
        <v/>
      </c>
      <c r="M25" s="4"/>
      <c r="N25" s="4"/>
    </row>
    <row r="26" ht="58" customHeight="1" spans="1:14" x14ac:dyDescent="0.25">
      <c r="A26" s="1" t="str">
        <f>IF('ВОР'!A16="","",'ВОР'!A16)</f>
        <v/>
      </c>
      <c r="B26" s="1" t="str">
        <f>IF('ВОР'!B16="","",'ВОР'!B16)</f>
        <v/>
      </c>
      <c r="C26" s="1" t="str">
        <f>IF('ВОР'!C16="","",'ВОР'!C16)</f>
        <v/>
      </c>
      <c r="D26" s="1" t="str">
        <f>IF('ВОР'!D16="","",'ВОР'!D16)</f>
        <v/>
      </c>
      <c r="E26" s="7" t="str">
        <f>IF('ВОР'!E16="","",'ВОР'!E16)</f>
        <v/>
      </c>
      <c r="F26" s="8"/>
      <c r="G26" s="9" t="str">
        <f>IF(OR(A26="",COUNT(E26,F26)&lt;&gt;2,$F$10="",AND($F$10="С НДС",OR($F$11&lt;&gt;"Плательщик НДС",$K$11="",$F$12=""))),"",ROUND(E26*F26/IF($F$10="С НДС",1+$K$11,1),2))</f>
        <v/>
      </c>
      <c r="H26" s="8"/>
      <c r="I26" s="9" t="str">
        <f>IF(OR(A26="",COUNT(E26,H26)&lt;&gt;2,$F$10="",AND($F$10="С НДС",OR($F$11&lt;&gt;"Плательщик НДС",$K$11="",$F$12=""))),"",ROUND(E26*H26/IF($F$10="С НДС",1+$K$11,1),2))</f>
        <v/>
      </c>
      <c r="J26" s="8"/>
      <c r="K26" s="9" t="str">
        <f>IF(OR(A26="",COUNT(E26,J26)&lt;&gt;2,$F$10="",AND($F$10="С НДС",OR($F$11&lt;&gt;"Плательщик НДС",$K$11="",$F$12=""))),"",ROUND(E26*J26/IF($F$10="С НДС",1+$K$11,1),2))</f>
        <v/>
      </c>
      <c r="L26" s="9" t="str">
        <f>IF(COUNT(G26,I26,K26)&lt;&gt;3,"",SUM(G26,I26,K26))</f>
        <v/>
      </c>
      <c r="M26" s="4"/>
      <c r="N26" s="4"/>
    </row>
    <row r="27" ht="58" customHeight="1" spans="1:14" x14ac:dyDescent="0.25">
      <c r="A27" s="1" t="str">
        <f>IF('ВОР'!A17="","",'ВОР'!A17)</f>
        <v/>
      </c>
      <c r="B27" s="1" t="str">
        <f>IF('ВОР'!B17="","",'ВОР'!B17)</f>
        <v/>
      </c>
      <c r="C27" s="1" t="str">
        <f>IF('ВОР'!C17="","",'ВОР'!C17)</f>
        <v/>
      </c>
      <c r="D27" s="1" t="str">
        <f>IF('ВОР'!D17="","",'ВОР'!D17)</f>
        <v/>
      </c>
      <c r="E27" s="7" t="str">
        <f>IF('ВОР'!E17="","",'ВОР'!E17)</f>
        <v/>
      </c>
      <c r="F27" s="8"/>
      <c r="G27" s="9" t="str">
        <f>IF(OR(A27="",COUNT(E27,F27)&lt;&gt;2,$F$10="",AND($F$10="С НДС",OR($F$11&lt;&gt;"Плательщик НДС",$K$11="",$F$12=""))),"",ROUND(E27*F27/IF($F$10="С НДС",1+$K$11,1),2))</f>
        <v/>
      </c>
      <c r="H27" s="8"/>
      <c r="I27" s="9" t="str">
        <f>IF(OR(A27="",COUNT(E27,H27)&lt;&gt;2,$F$10="",AND($F$10="С НДС",OR($F$11&lt;&gt;"Плательщик НДС",$K$11="",$F$12=""))),"",ROUND(E27*H27/IF($F$10="С НДС",1+$K$11,1),2))</f>
        <v/>
      </c>
      <c r="J27" s="8"/>
      <c r="K27" s="9" t="str">
        <f>IF(OR(A27="",COUNT(E27,J27)&lt;&gt;2,$F$10="",AND($F$10="С НДС",OR($F$11&lt;&gt;"Плательщик НДС",$K$11="",$F$12=""))),"",ROUND(E27*J27/IF($F$10="С НДС",1+$K$11,1),2))</f>
        <v/>
      </c>
      <c r="L27" s="9" t="str">
        <f>IF(COUNT(G27,I27,K27)&lt;&gt;3,"",SUM(G27,I27,K27))</f>
        <v/>
      </c>
      <c r="M27" s="4"/>
      <c r="N27" s="4"/>
    </row>
    <row r="28" ht="58" customHeight="1" spans="1:14" x14ac:dyDescent="0.25">
      <c r="A28" s="1" t="str">
        <f>IF('ВОР'!A18="","",'ВОР'!A18)</f>
        <v/>
      </c>
      <c r="B28" s="1" t="str">
        <f>IF('ВОР'!B18="","",'ВОР'!B18)</f>
        <v/>
      </c>
      <c r="C28" s="1" t="str">
        <f>IF('ВОР'!C18="","",'ВОР'!C18)</f>
        <v/>
      </c>
      <c r="D28" s="1" t="str">
        <f>IF('ВОР'!D18="","",'ВОР'!D18)</f>
        <v/>
      </c>
      <c r="E28" s="7" t="str">
        <f>IF('ВОР'!E18="","",'ВОР'!E18)</f>
        <v/>
      </c>
      <c r="F28" s="8"/>
      <c r="G28" s="9" t="str">
        <f>IF(OR(A28="",COUNT(E28,F28)&lt;&gt;2,$F$10="",AND($F$10="С НДС",OR($F$11&lt;&gt;"Плательщик НДС",$K$11="",$F$12=""))),"",ROUND(E28*F28/IF($F$10="С НДС",1+$K$11,1),2))</f>
        <v/>
      </c>
      <c r="H28" s="8"/>
      <c r="I28" s="9" t="str">
        <f>IF(OR(A28="",COUNT(E28,H28)&lt;&gt;2,$F$10="",AND($F$10="С НДС",OR($F$11&lt;&gt;"Плательщик НДС",$K$11="",$F$12=""))),"",ROUND(E28*H28/IF($F$10="С НДС",1+$K$11,1),2))</f>
        <v/>
      </c>
      <c r="J28" s="8"/>
      <c r="K28" s="9" t="str">
        <f>IF(OR(A28="",COUNT(E28,J28)&lt;&gt;2,$F$10="",AND($F$10="С НДС",OR($F$11&lt;&gt;"Плательщик НДС",$K$11="",$F$12=""))),"",ROUND(E28*J28/IF($F$10="С НДС",1+$K$11,1),2))</f>
        <v/>
      </c>
      <c r="L28" s="9" t="str">
        <f>IF(COUNT(G28,I28,K28)&lt;&gt;3,"",SUM(G28,I28,K28))</f>
        <v/>
      </c>
      <c r="M28" s="4"/>
      <c r="N28" s="4"/>
    </row>
    <row r="29" ht="58" customHeight="1" spans="1:14" x14ac:dyDescent="0.25">
      <c r="A29" s="1" t="str">
        <f>IF('ВОР'!A19="","",'ВОР'!A19)</f>
        <v/>
      </c>
      <c r="B29" s="1" t="str">
        <f>IF('ВОР'!B19="","",'ВОР'!B19)</f>
        <v/>
      </c>
      <c r="C29" s="1" t="str">
        <f>IF('ВОР'!C19="","",'ВОР'!C19)</f>
        <v/>
      </c>
      <c r="D29" s="1" t="str">
        <f>IF('ВОР'!D19="","",'ВОР'!D19)</f>
        <v/>
      </c>
      <c r="E29" s="7" t="str">
        <f>IF('ВОР'!E19="","",'ВОР'!E19)</f>
        <v/>
      </c>
      <c r="F29" s="8"/>
      <c r="G29" s="9" t="str">
        <f>IF(OR(A29="",COUNT(E29,F29)&lt;&gt;2,$F$10="",AND($F$10="С НДС",OR($F$11&lt;&gt;"Плательщик НДС",$K$11="",$F$12=""))),"",ROUND(E29*F29/IF($F$10="С НДС",1+$K$11,1),2))</f>
        <v/>
      </c>
      <c r="H29" s="8"/>
      <c r="I29" s="9" t="str">
        <f>IF(OR(A29="",COUNT(E29,H29)&lt;&gt;2,$F$10="",AND($F$10="С НДС",OR($F$11&lt;&gt;"Плательщик НДС",$K$11="",$F$12=""))),"",ROUND(E29*H29/IF($F$10="С НДС",1+$K$11,1),2))</f>
        <v/>
      </c>
      <c r="J29" s="8"/>
      <c r="K29" s="9" t="str">
        <f>IF(OR(A29="",COUNT(E29,J29)&lt;&gt;2,$F$10="",AND($F$10="С НДС",OR($F$11&lt;&gt;"Плательщик НДС",$K$11="",$F$12=""))),"",ROUND(E29*J29/IF($F$10="С НДС",1+$K$11,1),2))</f>
        <v/>
      </c>
      <c r="L29" s="9" t="str">
        <f>IF(COUNT(G29,I29,K29)&lt;&gt;3,"",SUM(G29,I29,K29))</f>
        <v/>
      </c>
      <c r="M29" s="4"/>
      <c r="N29" s="4"/>
    </row>
    <row r="30" ht="58" customHeight="1" spans="1:14" x14ac:dyDescent="0.25">
      <c r="A30" s="1" t="str">
        <f>IF('ВОР'!A20="","",'ВОР'!A20)</f>
        <v/>
      </c>
      <c r="B30" s="1" t="str">
        <f>IF('ВОР'!B20="","",'ВОР'!B20)</f>
        <v/>
      </c>
      <c r="C30" s="1" t="str">
        <f>IF('ВОР'!C20="","",'ВОР'!C20)</f>
        <v/>
      </c>
      <c r="D30" s="1" t="str">
        <f>IF('ВОР'!D20="","",'ВОР'!D20)</f>
        <v/>
      </c>
      <c r="E30" s="7" t="str">
        <f>IF('ВОР'!E20="","",'ВОР'!E20)</f>
        <v/>
      </c>
      <c r="F30" s="8"/>
      <c r="G30" s="9" t="str">
        <f>IF(OR(A30="",COUNT(E30,F30)&lt;&gt;2,$F$10="",AND($F$10="С НДС",OR($F$11&lt;&gt;"Плательщик НДС",$K$11="",$F$12=""))),"",ROUND(E30*F30/IF($F$10="С НДС",1+$K$11,1),2))</f>
        <v/>
      </c>
      <c r="H30" s="8"/>
      <c r="I30" s="9" t="str">
        <f>IF(OR(A30="",COUNT(E30,H30)&lt;&gt;2,$F$10="",AND($F$10="С НДС",OR($F$11&lt;&gt;"Плательщик НДС",$K$11="",$F$12=""))),"",ROUND(E30*H30/IF($F$10="С НДС",1+$K$11,1),2))</f>
        <v/>
      </c>
      <c r="J30" s="8"/>
      <c r="K30" s="9" t="str">
        <f>IF(OR(A30="",COUNT(E30,J30)&lt;&gt;2,$F$10="",AND($F$10="С НДС",OR($F$11&lt;&gt;"Плательщик НДС",$K$11="",$F$12=""))),"",ROUND(E30*J30/IF($F$10="С НДС",1+$K$11,1),2))</f>
        <v/>
      </c>
      <c r="L30" s="9" t="str">
        <f>IF(COUNT(G30,I30,K30)&lt;&gt;3,"",SUM(G30,I30,K30))</f>
        <v/>
      </c>
      <c r="M30" s="4"/>
      <c r="N30" s="4"/>
    </row>
    <row r="31" ht="58" customHeight="1" spans="1:14" x14ac:dyDescent="0.25">
      <c r="A31" s="1" t="str">
        <f>IF('ВОР'!A21="","",'ВОР'!A21)</f>
        <v/>
      </c>
      <c r="B31" s="1" t="str">
        <f>IF('ВОР'!B21="","",'ВОР'!B21)</f>
        <v/>
      </c>
      <c r="C31" s="1" t="str">
        <f>IF('ВОР'!C21="","",'ВОР'!C21)</f>
        <v/>
      </c>
      <c r="D31" s="1" t="str">
        <f>IF('ВОР'!D21="","",'ВОР'!D21)</f>
        <v/>
      </c>
      <c r="E31" s="7" t="str">
        <f>IF('ВОР'!E21="","",'ВОР'!E21)</f>
        <v/>
      </c>
      <c r="F31" s="8"/>
      <c r="G31" s="9" t="str">
        <f>IF(OR(A31="",COUNT(E31,F31)&lt;&gt;2,$F$10="",AND($F$10="С НДС",OR($F$11&lt;&gt;"Плательщик НДС",$K$11="",$F$12=""))),"",ROUND(E31*F31/IF($F$10="С НДС",1+$K$11,1),2))</f>
        <v/>
      </c>
      <c r="H31" s="8"/>
      <c r="I31" s="9" t="str">
        <f>IF(OR(A31="",COUNT(E31,H31)&lt;&gt;2,$F$10="",AND($F$10="С НДС",OR($F$11&lt;&gt;"Плательщик НДС",$K$11="",$F$12=""))),"",ROUND(E31*H31/IF($F$10="С НДС",1+$K$11,1),2))</f>
        <v/>
      </c>
      <c r="J31" s="8"/>
      <c r="K31" s="9" t="str">
        <f>IF(OR(A31="",COUNT(E31,J31)&lt;&gt;2,$F$10="",AND($F$10="С НДС",OR($F$11&lt;&gt;"Плательщик НДС",$K$11="",$F$12=""))),"",ROUND(E31*J31/IF($F$10="С НДС",1+$K$11,1),2))</f>
        <v/>
      </c>
      <c r="L31" s="9" t="str">
        <f>IF(COUNT(G31,I31,K31)&lt;&gt;3,"",SUM(G31,I31,K31))</f>
        <v/>
      </c>
      <c r="M31" s="4"/>
      <c r="N31" s="4"/>
    </row>
    <row r="32" ht="58" customHeight="1" spans="1:14" x14ac:dyDescent="0.25">
      <c r="A32" s="1" t="str">
        <f>IF('ВОР'!A22="","",'ВОР'!A22)</f>
        <v/>
      </c>
      <c r="B32" s="1" t="str">
        <f>IF('ВОР'!B22="","",'ВОР'!B22)</f>
        <v/>
      </c>
      <c r="C32" s="1" t="str">
        <f>IF('ВОР'!C22="","",'ВОР'!C22)</f>
        <v/>
      </c>
      <c r="D32" s="1" t="str">
        <f>IF('ВОР'!D22="","",'ВОР'!D22)</f>
        <v/>
      </c>
      <c r="E32" s="7" t="str">
        <f>IF('ВОР'!E22="","",'ВОР'!E22)</f>
        <v/>
      </c>
      <c r="F32" s="8"/>
      <c r="G32" s="9" t="str">
        <f>IF(OR(A32="",COUNT(E32,F32)&lt;&gt;2,$F$10="",AND($F$10="С НДС",OR($F$11&lt;&gt;"Плательщик НДС",$K$11="",$F$12=""))),"",ROUND(E32*F32/IF($F$10="С НДС",1+$K$11,1),2))</f>
        <v/>
      </c>
      <c r="H32" s="8"/>
      <c r="I32" s="9" t="str">
        <f>IF(OR(A32="",COUNT(E32,H32)&lt;&gt;2,$F$10="",AND($F$10="С НДС",OR($F$11&lt;&gt;"Плательщик НДС",$K$11="",$F$12=""))),"",ROUND(E32*H32/IF($F$10="С НДС",1+$K$11,1),2))</f>
        <v/>
      </c>
      <c r="J32" s="8"/>
      <c r="K32" s="9" t="str">
        <f>IF(OR(A32="",COUNT(E32,J32)&lt;&gt;2,$F$10="",AND($F$10="С НДС",OR($F$11&lt;&gt;"Плательщик НДС",$K$11="",$F$12=""))),"",ROUND(E32*J32/IF($F$10="С НДС",1+$K$11,1),2))</f>
        <v/>
      </c>
      <c r="L32" s="9" t="str">
        <f>IF(COUNT(G32,I32,K32)&lt;&gt;3,"",SUM(G32,I32,K32))</f>
        <v/>
      </c>
      <c r="M32" s="4"/>
      <c r="N32" s="4"/>
    </row>
    <row r="33" ht="58" customHeight="1" spans="1:14" x14ac:dyDescent="0.25">
      <c r="A33" s="1" t="str">
        <f>IF('ВОР'!A23="","",'ВОР'!A23)</f>
        <v/>
      </c>
      <c r="B33" s="1" t="str">
        <f>IF('ВОР'!B23="","",'ВОР'!B23)</f>
        <v/>
      </c>
      <c r="C33" s="1" t="str">
        <f>IF('ВОР'!C23="","",'ВОР'!C23)</f>
        <v/>
      </c>
      <c r="D33" s="1" t="str">
        <f>IF('ВОР'!D23="","",'ВОР'!D23)</f>
        <v/>
      </c>
      <c r="E33" s="7" t="str">
        <f>IF('ВОР'!E23="","",'ВОР'!E23)</f>
        <v/>
      </c>
      <c r="F33" s="8"/>
      <c r="G33" s="9" t="str">
        <f>IF(OR(A33="",COUNT(E33,F33)&lt;&gt;2,$F$10="",AND($F$10="С НДС",OR($F$11&lt;&gt;"Плательщик НДС",$K$11="",$F$12=""))),"",ROUND(E33*F33/IF($F$10="С НДС",1+$K$11,1),2))</f>
        <v/>
      </c>
      <c r="H33" s="8"/>
      <c r="I33" s="9" t="str">
        <f>IF(OR(A33="",COUNT(E33,H33)&lt;&gt;2,$F$10="",AND($F$10="С НДС",OR($F$11&lt;&gt;"Плательщик НДС",$K$11="",$F$12=""))),"",ROUND(E33*H33/IF($F$10="С НДС",1+$K$11,1),2))</f>
        <v/>
      </c>
      <c r="J33" s="8"/>
      <c r="K33" s="9" t="str">
        <f>IF(OR(A33="",COUNT(E33,J33)&lt;&gt;2,$F$10="",AND($F$10="С НДС",OR($F$11&lt;&gt;"Плательщик НДС",$K$11="",$F$12=""))),"",ROUND(E33*J33/IF($F$10="С НДС",1+$K$11,1),2))</f>
        <v/>
      </c>
      <c r="L33" s="9" t="str">
        <f>IF(COUNT(G33,I33,K33)&lt;&gt;3,"",SUM(G33,I33,K33))</f>
        <v/>
      </c>
      <c r="M33" s="4"/>
      <c r="N33" s="4"/>
    </row>
    <row r="34" ht="58" customHeight="1" spans="1:14" x14ac:dyDescent="0.25">
      <c r="A34" s="1" t="str">
        <f>IF('ВОР'!A24="","",'ВОР'!A24)</f>
        <v/>
      </c>
      <c r="B34" s="1" t="str">
        <f>IF('ВОР'!B24="","",'ВОР'!B24)</f>
        <v/>
      </c>
      <c r="C34" s="1" t="str">
        <f>IF('ВОР'!C24="","",'ВОР'!C24)</f>
        <v/>
      </c>
      <c r="D34" s="1" t="str">
        <f>IF('ВОР'!D24="","",'ВОР'!D24)</f>
        <v/>
      </c>
      <c r="E34" s="7" t="str">
        <f>IF('ВОР'!E24="","",'ВОР'!E24)</f>
        <v/>
      </c>
      <c r="F34" s="8"/>
      <c r="G34" s="9" t="str">
        <f>IF(OR(A34="",COUNT(E34,F34)&lt;&gt;2,$F$10="",AND($F$10="С НДС",OR($F$11&lt;&gt;"Плательщик НДС",$K$11="",$F$12=""))),"",ROUND(E34*F34/IF($F$10="С НДС",1+$K$11,1),2))</f>
        <v/>
      </c>
      <c r="H34" s="8"/>
      <c r="I34" s="9" t="str">
        <f>IF(OR(A34="",COUNT(E34,H34)&lt;&gt;2,$F$10="",AND($F$10="С НДС",OR($F$11&lt;&gt;"Плательщик НДС",$K$11="",$F$12=""))),"",ROUND(E34*H34/IF($F$10="С НДС",1+$K$11,1),2))</f>
        <v/>
      </c>
      <c r="J34" s="8"/>
      <c r="K34" s="9" t="str">
        <f>IF(OR(A34="",COUNT(E34,J34)&lt;&gt;2,$F$10="",AND($F$10="С НДС",OR($F$11&lt;&gt;"Плательщик НДС",$K$11="",$F$12=""))),"",ROUND(E34*J34/IF($F$10="С НДС",1+$K$11,1),2))</f>
        <v/>
      </c>
      <c r="L34" s="9" t="str">
        <f>IF(COUNT(G34,I34,K34)&lt;&gt;3,"",SUM(G34,I34,K34))</f>
        <v/>
      </c>
      <c r="M34" s="4"/>
      <c r="N34" s="4"/>
    </row>
    <row r="35" ht="58" customHeight="1" spans="1:14" x14ac:dyDescent="0.25">
      <c r="A35" s="1" t="str">
        <f>IF('ВОР'!A25="","",'ВОР'!A25)</f>
        <v/>
      </c>
      <c r="B35" s="1" t="str">
        <f>IF('ВОР'!B25="","",'ВОР'!B25)</f>
        <v/>
      </c>
      <c r="C35" s="1" t="str">
        <f>IF('ВОР'!C25="","",'ВОР'!C25)</f>
        <v/>
      </c>
      <c r="D35" s="1" t="str">
        <f>IF('ВОР'!D25="","",'ВОР'!D25)</f>
        <v/>
      </c>
      <c r="E35" s="7" t="str">
        <f>IF('ВОР'!E25="","",'ВОР'!E25)</f>
        <v/>
      </c>
      <c r="F35" s="8"/>
      <c r="G35" s="9" t="str">
        <f>IF(OR(A35="",COUNT(E35,F35)&lt;&gt;2,$F$10="",AND($F$10="С НДС",OR($F$11&lt;&gt;"Плательщик НДС",$K$11="",$F$12=""))),"",ROUND(E35*F35/IF($F$10="С НДС",1+$K$11,1),2))</f>
        <v/>
      </c>
      <c r="H35" s="8"/>
      <c r="I35" s="9" t="str">
        <f>IF(OR(A35="",COUNT(E35,H35)&lt;&gt;2,$F$10="",AND($F$10="С НДС",OR($F$11&lt;&gt;"Плательщик НДС",$K$11="",$F$12=""))),"",ROUND(E35*H35/IF($F$10="С НДС",1+$K$11,1),2))</f>
        <v/>
      </c>
      <c r="J35" s="8"/>
      <c r="K35" s="9" t="str">
        <f>IF(OR(A35="",COUNT(E35,J35)&lt;&gt;2,$F$10="",AND($F$10="С НДС",OR($F$11&lt;&gt;"Плательщик НДС",$K$11="",$F$12=""))),"",ROUND(E35*J35/IF($F$10="С НДС",1+$K$11,1),2))</f>
        <v/>
      </c>
      <c r="L35" s="9" t="str">
        <f>IF(COUNT(G35,I35,K35)&lt;&gt;3,"",SUM(G35,I35,K35))</f>
        <v/>
      </c>
      <c r="M35" s="4"/>
      <c r="N35" s="4"/>
    </row>
    <row r="36" ht="58" customHeight="1" spans="1:14" x14ac:dyDescent="0.25">
      <c r="A36" s="1" t="str">
        <f>IF('ВОР'!A26="","",'ВОР'!A26)</f>
        <v/>
      </c>
      <c r="B36" s="1" t="str">
        <f>IF('ВОР'!B26="","",'ВОР'!B26)</f>
        <v/>
      </c>
      <c r="C36" s="1" t="str">
        <f>IF('ВОР'!C26="","",'ВОР'!C26)</f>
        <v/>
      </c>
      <c r="D36" s="1" t="str">
        <f>IF('ВОР'!D26="","",'ВОР'!D26)</f>
        <v/>
      </c>
      <c r="E36" s="7" t="str">
        <f>IF('ВОР'!E26="","",'ВОР'!E26)</f>
        <v/>
      </c>
      <c r="F36" s="8"/>
      <c r="G36" s="9" t="str">
        <f>IF(OR(A36="",COUNT(E36,F36)&lt;&gt;2,$F$10="",AND($F$10="С НДС",OR($F$11&lt;&gt;"Плательщик НДС",$K$11="",$F$12=""))),"",ROUND(E36*F36/IF($F$10="С НДС",1+$K$11,1),2))</f>
        <v/>
      </c>
      <c r="H36" s="8"/>
      <c r="I36" s="9" t="str">
        <f>IF(OR(A36="",COUNT(E36,H36)&lt;&gt;2,$F$10="",AND($F$10="С НДС",OR($F$11&lt;&gt;"Плательщик НДС",$K$11="",$F$12=""))),"",ROUND(E36*H36/IF($F$10="С НДС",1+$K$11,1),2))</f>
        <v/>
      </c>
      <c r="J36" s="8"/>
      <c r="K36" s="9" t="str">
        <f>IF(OR(A36="",COUNT(E36,J36)&lt;&gt;2,$F$10="",AND($F$10="С НДС",OR($F$11&lt;&gt;"Плательщик НДС",$K$11="",$F$12=""))),"",ROUND(E36*J36/IF($F$10="С НДС",1+$K$11,1),2))</f>
        <v/>
      </c>
      <c r="L36" s="9" t="str">
        <f>IF(COUNT(G36,I36,K36)&lt;&gt;3,"",SUM(G36,I36,K36))</f>
        <v/>
      </c>
      <c r="M36" s="4"/>
      <c r="N36" s="4"/>
    </row>
    <row r="37" ht="58" customHeight="1" spans="1:14" x14ac:dyDescent="0.25">
      <c r="A37" s="1" t="str">
        <f>IF('ВОР'!A27="","",'ВОР'!A27)</f>
        <v/>
      </c>
      <c r="B37" s="1" t="str">
        <f>IF('ВОР'!B27="","",'ВОР'!B27)</f>
        <v/>
      </c>
      <c r="C37" s="1" t="str">
        <f>IF('ВОР'!C27="","",'ВОР'!C27)</f>
        <v/>
      </c>
      <c r="D37" s="1" t="str">
        <f>IF('ВОР'!D27="","",'ВОР'!D27)</f>
        <v/>
      </c>
      <c r="E37" s="7" t="str">
        <f>IF('ВОР'!E27="","",'ВОР'!E27)</f>
        <v/>
      </c>
      <c r="F37" s="8"/>
      <c r="G37" s="9" t="str">
        <f>IF(OR(A37="",COUNT(E37,F37)&lt;&gt;2,$F$10="",AND($F$10="С НДС",OR($F$11&lt;&gt;"Плательщик НДС",$K$11="",$F$12=""))),"",ROUND(E37*F37/IF($F$10="С НДС",1+$K$11,1),2))</f>
        <v/>
      </c>
      <c r="H37" s="8"/>
      <c r="I37" s="9" t="str">
        <f>IF(OR(A37="",COUNT(E37,H37)&lt;&gt;2,$F$10="",AND($F$10="С НДС",OR($F$11&lt;&gt;"Плательщик НДС",$K$11="",$F$12=""))),"",ROUND(E37*H37/IF($F$10="С НДС",1+$K$11,1),2))</f>
        <v/>
      </c>
      <c r="J37" s="8"/>
      <c r="K37" s="9" t="str">
        <f>IF(OR(A37="",COUNT(E37,J37)&lt;&gt;2,$F$10="",AND($F$10="С НДС",OR($F$11&lt;&gt;"Плательщик НДС",$K$11="",$F$12=""))),"",ROUND(E37*J37/IF($F$10="С НДС",1+$K$11,1),2))</f>
        <v/>
      </c>
      <c r="L37" s="9" t="str">
        <f>IF(COUNT(G37,I37,K37)&lt;&gt;3,"",SUM(G37,I37,K37))</f>
        <v/>
      </c>
      <c r="M37" s="4"/>
      <c r="N37" s="4"/>
    </row>
    <row r="38" ht="58" customHeight="1" spans="1:14" x14ac:dyDescent="0.25">
      <c r="A38" s="1" t="str">
        <f>IF('ВОР'!A28="","",'ВОР'!A28)</f>
        <v/>
      </c>
      <c r="B38" s="1" t="str">
        <f>IF('ВОР'!B28="","",'ВОР'!B28)</f>
        <v/>
      </c>
      <c r="C38" s="1" t="str">
        <f>IF('ВОР'!C28="","",'ВОР'!C28)</f>
        <v/>
      </c>
      <c r="D38" s="1" t="str">
        <f>IF('ВОР'!D28="","",'ВОР'!D28)</f>
        <v/>
      </c>
      <c r="E38" s="7" t="str">
        <f>IF('ВОР'!E28="","",'ВОР'!E28)</f>
        <v/>
      </c>
      <c r="F38" s="8"/>
      <c r="G38" s="9" t="str">
        <f>IF(OR(A38="",COUNT(E38,F38)&lt;&gt;2,$F$10="",AND($F$10="С НДС",OR($F$11&lt;&gt;"Плательщик НДС",$K$11="",$F$12=""))),"",ROUND(E38*F38/IF($F$10="С НДС",1+$K$11,1),2))</f>
        <v/>
      </c>
      <c r="H38" s="8"/>
      <c r="I38" s="9" t="str">
        <f>IF(OR(A38="",COUNT(E38,H38)&lt;&gt;2,$F$10="",AND($F$10="С НДС",OR($F$11&lt;&gt;"Плательщик НДС",$K$11="",$F$12=""))),"",ROUND(E38*H38/IF($F$10="С НДС",1+$K$11,1),2))</f>
        <v/>
      </c>
      <c r="J38" s="8"/>
      <c r="K38" s="9" t="str">
        <f>IF(OR(A38="",COUNT(E38,J38)&lt;&gt;2,$F$10="",AND($F$10="С НДС",OR($F$11&lt;&gt;"Плательщик НДС",$K$11="",$F$12=""))),"",ROUND(E38*J38/IF($F$10="С НДС",1+$K$11,1),2))</f>
        <v/>
      </c>
      <c r="L38" s="9" t="str">
        <f>IF(COUNT(G38,I38,K38)&lt;&gt;3,"",SUM(G38,I38,K38))</f>
        <v/>
      </c>
      <c r="M38" s="4"/>
      <c r="N38" s="4"/>
    </row>
    <row r="39" ht="58" customHeight="1" spans="1:14" x14ac:dyDescent="0.25">
      <c r="A39" s="1" t="str">
        <f>IF('ВОР'!A29="","",'ВОР'!A29)</f>
        <v/>
      </c>
      <c r="B39" s="1" t="str">
        <f>IF('ВОР'!B29="","",'ВОР'!B29)</f>
        <v/>
      </c>
      <c r="C39" s="1" t="str">
        <f>IF('ВОР'!C29="","",'ВОР'!C29)</f>
        <v/>
      </c>
      <c r="D39" s="1" t="str">
        <f>IF('ВОР'!D29="","",'ВОР'!D29)</f>
        <v/>
      </c>
      <c r="E39" s="7" t="str">
        <f>IF('ВОР'!E29="","",'ВОР'!E29)</f>
        <v/>
      </c>
      <c r="F39" s="8"/>
      <c r="G39" s="9" t="str">
        <f>IF(OR(A39="",COUNT(E39,F39)&lt;&gt;2,$F$10="",AND($F$10="С НДС",OR($F$11&lt;&gt;"Плательщик НДС",$K$11="",$F$12=""))),"",ROUND(E39*F39/IF($F$10="С НДС",1+$K$11,1),2))</f>
        <v/>
      </c>
      <c r="H39" s="8"/>
      <c r="I39" s="9" t="str">
        <f>IF(OR(A39="",COUNT(E39,H39)&lt;&gt;2,$F$10="",AND($F$10="С НДС",OR($F$11&lt;&gt;"Плательщик НДС",$K$11="",$F$12=""))),"",ROUND(E39*H39/IF($F$10="С НДС",1+$K$11,1),2))</f>
        <v/>
      </c>
      <c r="J39" s="8"/>
      <c r="K39" s="9" t="str">
        <f>IF(OR(A39="",COUNT(E39,J39)&lt;&gt;2,$F$10="",AND($F$10="С НДС",OR($F$11&lt;&gt;"Плательщик НДС",$K$11="",$F$12=""))),"",ROUND(E39*J39/IF($F$10="С НДС",1+$K$11,1),2))</f>
        <v/>
      </c>
      <c r="L39" s="9" t="str">
        <f>IF(COUNT(G39,I39,K39)&lt;&gt;3,"",SUM(G39,I39,K39))</f>
        <v/>
      </c>
      <c r="M39" s="4"/>
      <c r="N39" s="4"/>
    </row>
    <row r="40" ht="58" customHeight="1" spans="1:14" x14ac:dyDescent="0.25">
      <c r="A40" s="1" t="str">
        <f>IF('ВОР'!A30="","",'ВОР'!A30)</f>
        <v/>
      </c>
      <c r="B40" s="1" t="str">
        <f>IF('ВОР'!B30="","",'ВОР'!B30)</f>
        <v/>
      </c>
      <c r="C40" s="1" t="str">
        <f>IF('ВОР'!C30="","",'ВОР'!C30)</f>
        <v/>
      </c>
      <c r="D40" s="1" t="str">
        <f>IF('ВОР'!D30="","",'ВОР'!D30)</f>
        <v/>
      </c>
      <c r="E40" s="7" t="str">
        <f>IF('ВОР'!E30="","",'ВОР'!E30)</f>
        <v/>
      </c>
      <c r="F40" s="8"/>
      <c r="G40" s="9" t="str">
        <f>IF(OR(A40="",COUNT(E40,F40)&lt;&gt;2,$F$10="",AND($F$10="С НДС",OR($F$11&lt;&gt;"Плательщик НДС",$K$11="",$F$12=""))),"",ROUND(E40*F40/IF($F$10="С НДС",1+$K$11,1),2))</f>
        <v/>
      </c>
      <c r="H40" s="8"/>
      <c r="I40" s="9" t="str">
        <f>IF(OR(A40="",COUNT(E40,H40)&lt;&gt;2,$F$10="",AND($F$10="С НДС",OR($F$11&lt;&gt;"Плательщик НДС",$K$11="",$F$12=""))),"",ROUND(E40*H40/IF($F$10="С НДС",1+$K$11,1),2))</f>
        <v/>
      </c>
      <c r="J40" s="8"/>
      <c r="K40" s="9" t="str">
        <f>IF(OR(A40="",COUNT(E40,J40)&lt;&gt;2,$F$10="",AND($F$10="С НДС",OR($F$11&lt;&gt;"Плательщик НДС",$K$11="",$F$12=""))),"",ROUND(E40*J40/IF($F$10="С НДС",1+$K$11,1),2))</f>
        <v/>
      </c>
      <c r="L40" s="9" t="str">
        <f>IF(COUNT(G40,I40,K40)&lt;&gt;3,"",SUM(G40,I40,K40))</f>
        <v/>
      </c>
      <c r="M40" s="4"/>
      <c r="N40" s="4"/>
    </row>
    <row r="41" ht="58" customHeight="1" spans="1:14" x14ac:dyDescent="0.25">
      <c r="A41" s="1" t="str">
        <f>IF('ВОР'!A31="","",'ВОР'!A31)</f>
        <v/>
      </c>
      <c r="B41" s="1" t="str">
        <f>IF('ВОР'!B31="","",'ВОР'!B31)</f>
        <v/>
      </c>
      <c r="C41" s="1" t="str">
        <f>IF('ВОР'!C31="","",'ВОР'!C31)</f>
        <v/>
      </c>
      <c r="D41" s="1" t="str">
        <f>IF('ВОР'!D31="","",'ВОР'!D31)</f>
        <v/>
      </c>
      <c r="E41" s="7" t="str">
        <f>IF('ВОР'!E31="","",'ВОР'!E31)</f>
        <v/>
      </c>
      <c r="F41" s="8"/>
      <c r="G41" s="9" t="str">
        <f>IF(OR(A41="",COUNT(E41,F41)&lt;&gt;2,$F$10="",AND($F$10="С НДС",OR($F$11&lt;&gt;"Плательщик НДС",$K$11="",$F$12=""))),"",ROUND(E41*F41/IF($F$10="С НДС",1+$K$11,1),2))</f>
        <v/>
      </c>
      <c r="H41" s="8"/>
      <c r="I41" s="9" t="str">
        <f>IF(OR(A41="",COUNT(E41,H41)&lt;&gt;2,$F$10="",AND($F$10="С НДС",OR($F$11&lt;&gt;"Плательщик НДС",$K$11="",$F$12=""))),"",ROUND(E41*H41/IF($F$10="С НДС",1+$K$11,1),2))</f>
        <v/>
      </c>
      <c r="J41" s="8"/>
      <c r="K41" s="9" t="str">
        <f>IF(OR(A41="",COUNT(E41,J41)&lt;&gt;2,$F$10="",AND($F$10="С НДС",OR($F$11&lt;&gt;"Плательщик НДС",$K$11="",$F$12=""))),"",ROUND(E41*J41/IF($F$10="С НДС",1+$K$11,1),2))</f>
        <v/>
      </c>
      <c r="L41" s="9" t="str">
        <f>IF(COUNT(G41,I41,K41)&lt;&gt;3,"",SUM(G41,I41,K41))</f>
        <v/>
      </c>
      <c r="M41" s="4"/>
      <c r="N41" s="4"/>
    </row>
    <row r="42" ht="58" customHeight="1" spans="1:14" x14ac:dyDescent="0.25">
      <c r="A42" s="1" t="str">
        <f>IF('ВОР'!A32="","",'ВОР'!A32)</f>
        <v/>
      </c>
      <c r="B42" s="1" t="str">
        <f>IF('ВОР'!B32="","",'ВОР'!B32)</f>
        <v/>
      </c>
      <c r="C42" s="1" t="str">
        <f>IF('ВОР'!C32="","",'ВОР'!C32)</f>
        <v/>
      </c>
      <c r="D42" s="1" t="str">
        <f>IF('ВОР'!D32="","",'ВОР'!D32)</f>
        <v/>
      </c>
      <c r="E42" s="7" t="str">
        <f>IF('ВОР'!E32="","",'ВОР'!E32)</f>
        <v/>
      </c>
      <c r="F42" s="8"/>
      <c r="G42" s="9" t="str">
        <f>IF(OR(A42="",COUNT(E42,F42)&lt;&gt;2,$F$10="",AND($F$10="С НДС",OR($F$11&lt;&gt;"Плательщик НДС",$K$11="",$F$12=""))),"",ROUND(E42*F42/IF($F$10="С НДС",1+$K$11,1),2))</f>
        <v/>
      </c>
      <c r="H42" s="8"/>
      <c r="I42" s="9" t="str">
        <f>IF(OR(A42="",COUNT(E42,H42)&lt;&gt;2,$F$10="",AND($F$10="С НДС",OR($F$11&lt;&gt;"Плательщик НДС",$K$11="",$F$12=""))),"",ROUND(E42*H42/IF($F$10="С НДС",1+$K$11,1),2))</f>
        <v/>
      </c>
      <c r="J42" s="8"/>
      <c r="K42" s="9" t="str">
        <f>IF(OR(A42="",COUNT(E42,J42)&lt;&gt;2,$F$10="",AND($F$10="С НДС",OR($F$11&lt;&gt;"Плательщик НДС",$K$11="",$F$12=""))),"",ROUND(E42*J42/IF($F$10="С НДС",1+$K$11,1),2))</f>
        <v/>
      </c>
      <c r="L42" s="9" t="str">
        <f>IF(COUNT(G42,I42,K42)&lt;&gt;3,"",SUM(G42,I42,K42))</f>
        <v/>
      </c>
      <c r="M42" s="4"/>
      <c r="N42" s="4"/>
    </row>
    <row r="43" ht="58" customHeight="1" spans="1:14" x14ac:dyDescent="0.25">
      <c r="A43" s="1" t="str">
        <f>IF('ВОР'!A33="","",'ВОР'!A33)</f>
        <v/>
      </c>
      <c r="B43" s="1" t="str">
        <f>IF('ВОР'!B33="","",'ВОР'!B33)</f>
        <v/>
      </c>
      <c r="C43" s="1" t="str">
        <f>IF('ВОР'!C33="","",'ВОР'!C33)</f>
        <v/>
      </c>
      <c r="D43" s="1" t="str">
        <f>IF('ВОР'!D33="","",'ВОР'!D33)</f>
        <v/>
      </c>
      <c r="E43" s="7" t="str">
        <f>IF('ВОР'!E33="","",'ВОР'!E33)</f>
        <v/>
      </c>
      <c r="F43" s="8"/>
      <c r="G43" s="9" t="str">
        <f>IF(OR(A43="",COUNT(E43,F43)&lt;&gt;2,$F$10="",AND($F$10="С НДС",OR($F$11&lt;&gt;"Плательщик НДС",$K$11="",$F$12=""))),"",ROUND(E43*F43/IF($F$10="С НДС",1+$K$11,1),2))</f>
        <v/>
      </c>
      <c r="H43" s="8"/>
      <c r="I43" s="9" t="str">
        <f>IF(OR(A43="",COUNT(E43,H43)&lt;&gt;2,$F$10="",AND($F$10="С НДС",OR($F$11&lt;&gt;"Плательщик НДС",$K$11="",$F$12=""))),"",ROUND(E43*H43/IF($F$10="С НДС",1+$K$11,1),2))</f>
        <v/>
      </c>
      <c r="J43" s="8"/>
      <c r="K43" s="9" t="str">
        <f>IF(OR(A43="",COUNT(E43,J43)&lt;&gt;2,$F$10="",AND($F$10="С НДС",OR($F$11&lt;&gt;"Плательщик НДС",$K$11="",$F$12=""))),"",ROUND(E43*J43/IF($F$10="С НДС",1+$K$11,1),2))</f>
        <v/>
      </c>
      <c r="L43" s="9" t="str">
        <f>IF(COUNT(G43,I43,K43)&lt;&gt;3,"",SUM(G43,I43,K43))</f>
        <v/>
      </c>
      <c r="M43" s="4"/>
      <c r="N43" s="4"/>
    </row>
    <row r="44" ht="58" customHeight="1" spans="1:14" x14ac:dyDescent="0.25">
      <c r="A44" s="1" t="str">
        <f>IF('ВОР'!A34="","",'ВОР'!A34)</f>
        <v/>
      </c>
      <c r="B44" s="1" t="str">
        <f>IF('ВОР'!B34="","",'ВОР'!B34)</f>
        <v/>
      </c>
      <c r="C44" s="1" t="str">
        <f>IF('ВОР'!C34="","",'ВОР'!C34)</f>
        <v/>
      </c>
      <c r="D44" s="1" t="str">
        <f>IF('ВОР'!D34="","",'ВОР'!D34)</f>
        <v/>
      </c>
      <c r="E44" s="7" t="str">
        <f>IF('ВОР'!E34="","",'ВОР'!E34)</f>
        <v/>
      </c>
      <c r="F44" s="8"/>
      <c r="G44" s="9" t="str">
        <f>IF(OR(A44="",COUNT(E44,F44)&lt;&gt;2,$F$10="",AND($F$10="С НДС",OR($F$11&lt;&gt;"Плательщик НДС",$K$11="",$F$12=""))),"",ROUND(E44*F44/IF($F$10="С НДС",1+$K$11,1),2))</f>
        <v/>
      </c>
      <c r="H44" s="8"/>
      <c r="I44" s="9" t="str">
        <f>IF(OR(A44="",COUNT(E44,H44)&lt;&gt;2,$F$10="",AND($F$10="С НДС",OR($F$11&lt;&gt;"Плательщик НДС",$K$11="",$F$12=""))),"",ROUND(E44*H44/IF($F$10="С НДС",1+$K$11,1),2))</f>
        <v/>
      </c>
      <c r="J44" s="8"/>
      <c r="K44" s="9" t="str">
        <f>IF(OR(A44="",COUNT(E44,J44)&lt;&gt;2,$F$10="",AND($F$10="С НДС",OR($F$11&lt;&gt;"Плательщик НДС",$K$11="",$F$12=""))),"",ROUND(E44*J44/IF($F$10="С НДС",1+$K$11,1),2))</f>
        <v/>
      </c>
      <c r="L44" s="9" t="str">
        <f>IF(COUNT(G44,I44,K44)&lt;&gt;3,"",SUM(G44,I44,K44))</f>
        <v/>
      </c>
      <c r="M44" s="4"/>
      <c r="N44" s="4"/>
    </row>
    <row r="45" ht="28" customHeight="1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28" customHeight="1" spans="1:14" x14ac:dyDescent="0.25">
      <c r="A46" s="1" t="s">
        <v>72</v>
      </c>
      <c r="B46" s="1"/>
      <c r="C46" s="1"/>
      <c r="D46" s="1"/>
      <c r="E46" s="1"/>
      <c r="F46" s="4" t="s">
        <v>30</v>
      </c>
      <c r="G46" s="1"/>
      <c r="H46" s="1"/>
      <c r="I46" s="1"/>
      <c r="J46" s="1"/>
      <c r="K46" s="1"/>
      <c r="L46" s="1">
        <f>IF(F46="","",SUMIF(B15:B44,F46,L15:L44))</f>
        <v>155400</v>
      </c>
      <c r="M46" s="1"/>
      <c r="N46" s="1"/>
    </row>
    <row r="47" ht="28" customHeight="1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28" customHeight="1" spans="1:14" x14ac:dyDescent="0.25">
      <c r="A48" s="10" t="s">
        <v>73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48" customHeight="1" spans="1:14" x14ac:dyDescent="0.25">
      <c r="A49" s="3" t="s">
        <v>74</v>
      </c>
      <c r="B49" s="3"/>
      <c r="C49" s="3" t="s">
        <v>75</v>
      </c>
      <c r="D49" s="3"/>
      <c r="E49" s="3" t="s">
        <v>76</v>
      </c>
      <c r="F49" s="3" t="s">
        <v>77</v>
      </c>
      <c r="G49" s="3"/>
      <c r="H49" s="3" t="s">
        <v>78</v>
      </c>
      <c r="I49" s="3"/>
      <c r="J49" s="3"/>
      <c r="K49" s="3"/>
      <c r="L49" s="3" t="s">
        <v>79</v>
      </c>
      <c r="M49" s="3"/>
      <c r="N49" s="3"/>
    </row>
    <row r="50" ht="28" customHeight="1" spans="1:14" x14ac:dyDescent="0.25">
      <c r="A50" s="1" t="s">
        <v>67</v>
      </c>
      <c r="B50" s="1"/>
      <c r="C50" s="1"/>
      <c r="D50" s="1"/>
      <c r="E50" s="1"/>
      <c r="F50" s="1"/>
      <c r="G50" s="1"/>
      <c r="H50" s="9"/>
      <c r="I50" s="9"/>
      <c r="J50" s="9"/>
      <c r="K50" s="9"/>
      <c r="L50" s="9">
        <f>IF(OR(COUNTA('ВОР'!A5:A34)=0,COUNT(L15:L44)&lt;&gt;COUNTA('ВОР'!A5:A34)),"",SUM(L15:L44))</f>
        <v>155400</v>
      </c>
      <c r="M50" s="9"/>
      <c r="N50" s="9"/>
    </row>
    <row r="51" ht="28" customHeight="1" spans="1:14" x14ac:dyDescent="0.25">
      <c r="A51" s="1" t="s">
        <v>80</v>
      </c>
      <c r="B51" s="1"/>
      <c r="C51" s="4" t="s">
        <v>81</v>
      </c>
      <c r="D51" s="4"/>
      <c r="E51" s="6">
        <v>0.1</v>
      </c>
      <c r="F51" s="4" t="s">
        <v>82</v>
      </c>
      <c r="G51" s="4"/>
      <c r="H51" s="9">
        <f>IF(OR(L50="",F51=""),"",L50)</f>
        <v>155400</v>
      </c>
      <c r="I51" s="9"/>
      <c r="J51" s="9"/>
      <c r="K51" s="9"/>
      <c r="L51" s="9">
        <f>IF(L50="","",IF($F$9="Включены в позиции",0,IF(OR($F$9="",E51="",H51="",C51=""),"",ROUND(H51*E51,2))))</f>
        <v>15540</v>
      </c>
      <c r="M51" s="9"/>
      <c r="N51" s="9"/>
    </row>
    <row r="52" ht="28" customHeight="1" spans="1:14" x14ac:dyDescent="0.25">
      <c r="A52" s="1" t="s">
        <v>83</v>
      </c>
      <c r="B52" s="1"/>
      <c r="C52" s="4" t="s">
        <v>81</v>
      </c>
      <c r="D52" s="4"/>
      <c r="E52" s="6">
        <v>0.08</v>
      </c>
      <c r="F52" s="4" t="s">
        <v>82</v>
      </c>
      <c r="G52" s="4"/>
      <c r="H52" s="9">
        <f>IF(OR(L50="",F52=""),"",IF(F52="ПЗ",L50,IF(L51="","",SUM(L50:L51))))</f>
        <v>155400</v>
      </c>
      <c r="I52" s="9"/>
      <c r="J52" s="9"/>
      <c r="K52" s="9"/>
      <c r="L52" s="9">
        <f>IF(L50="","",IF($F$9="Включены в позиции",0,IF(OR($F$9="",E52="",H52="",C52=""),"",ROUND(H52*E52,2))))</f>
        <v>12432</v>
      </c>
      <c r="M52" s="9"/>
      <c r="N52" s="9"/>
    </row>
    <row r="53" ht="28" customHeight="1" spans="1:14" x14ac:dyDescent="0.25">
      <c r="A53" s="1" t="s">
        <v>84</v>
      </c>
      <c r="B53" s="1"/>
      <c r="C53" s="1"/>
      <c r="D53" s="1"/>
      <c r="E53" s="1"/>
      <c r="F53" s="1"/>
      <c r="G53" s="1"/>
      <c r="H53" s="9"/>
      <c r="I53" s="9"/>
      <c r="J53" s="9"/>
      <c r="K53" s="9"/>
      <c r="L53" s="9">
        <f>IF(COUNT(L50:L52)&lt;&gt;3,"",SUM(L50:L52))</f>
        <v>183372</v>
      </c>
      <c r="M53" s="9"/>
      <c r="N53" s="9"/>
    </row>
    <row r="54" ht="28" customHeight="1" spans="1:14" x14ac:dyDescent="0.25">
      <c r="A54" s="1" t="s">
        <v>85</v>
      </c>
      <c r="B54" s="1"/>
      <c r="C54" s="4" t="s">
        <v>81</v>
      </c>
      <c r="D54" s="4"/>
      <c r="E54" s="6">
        <v>0.02</v>
      </c>
      <c r="F54" s="4" t="s">
        <v>86</v>
      </c>
      <c r="G54" s="4"/>
      <c r="H54" s="9">
        <f>IF(OR(L50="",F54=""),"",IF(F54="ПЗ",L50,IF(F54="ПЗ + НР",IF(L51="","",SUM(L50:L51)),IF(L53="","",L53))))</f>
        <v>183372</v>
      </c>
      <c r="I54" s="9"/>
      <c r="J54" s="9"/>
      <c r="K54" s="9"/>
      <c r="L54" s="9">
        <f>IF(L50="","",IF($F$9="Включены в позиции",0,IF(OR($F$9="",E54="",H54="",C54=""),"",ROUND(H54*E54,2))))</f>
        <v>3667.44</v>
      </c>
      <c r="M54" s="9"/>
      <c r="N54" s="9"/>
    </row>
    <row r="55" ht="28" customHeight="1" spans="1:14" x14ac:dyDescent="0.25">
      <c r="A55" s="1" t="s">
        <v>87</v>
      </c>
      <c r="B55" s="1"/>
      <c r="C55" s="1"/>
      <c r="D55" s="1"/>
      <c r="E55" s="1"/>
      <c r="F55" s="1"/>
      <c r="G55" s="1"/>
      <c r="H55" s="9"/>
      <c r="I55" s="9"/>
      <c r="J55" s="9"/>
      <c r="K55" s="9"/>
      <c r="L55" s="9">
        <f>IF(COUNT(L53:L54)&lt;&gt;2,"",SUM(L53:L54))</f>
        <v>187039.44</v>
      </c>
      <c r="M55" s="9"/>
      <c r="N55" s="9"/>
    </row>
    <row r="56" ht="28" customHeight="1" spans="1:14" x14ac:dyDescent="0.25">
      <c r="A56" s="1" t="s">
        <v>88</v>
      </c>
      <c r="B56" s="1"/>
      <c r="C56" s="1" t="str">
        <f>IF(F12="","",F12)</f>
        <v>НК РФ, статья 164, пункт 3; ФНС, общая ставка 22%, 05.10.2026</v>
      </c>
      <c r="D56" s="1"/>
      <c r="E56" s="11">
        <f>IF(OR(F11&lt;&gt;"Плательщик НДС",K11=""),"",K11)</f>
        <v>0.22</v>
      </c>
      <c r="F56" s="1"/>
      <c r="G56" s="1"/>
      <c r="H56" s="9">
        <f>IF(L55="","",L55)</f>
        <v>187039.44</v>
      </c>
      <c r="I56" s="9"/>
      <c r="J56" s="9"/>
      <c r="K56" s="9"/>
      <c r="L56" s="9">
        <f>IF(OR(L55="",$F$11="",$F$12=""),"",IF($F$11="Без НДС",0,IF($K$11="","",ROUND(L55*$K$11,2))))</f>
        <v>41148.68</v>
      </c>
      <c r="M56" s="9"/>
      <c r="N56" s="9"/>
    </row>
    <row r="57" ht="40" customHeight="1" spans="1:14" x14ac:dyDescent="0.25">
      <c r="A57" s="1" t="s">
        <v>89</v>
      </c>
      <c r="B57" s="1"/>
      <c r="C57" s="1"/>
      <c r="D57" s="1"/>
      <c r="E57" s="1"/>
      <c r="F57" s="1"/>
      <c r="G57" s="1"/>
      <c r="H57" s="9"/>
      <c r="I57" s="9"/>
      <c r="J57" s="9"/>
      <c r="K57" s="9"/>
      <c r="L57" s="12">
        <f>IF(COUNT(L55:L56)&lt;&gt;2,"",SUM(L55:L56))</f>
        <v>228188.12</v>
      </c>
      <c r="M57" s="12"/>
      <c r="N57" s="12"/>
    </row>
    <row r="58" ht="28" customHeight="1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28" customHeight="1" spans="1:14" x14ac:dyDescent="0.25">
      <c r="A59" s="1" t="s">
        <v>90</v>
      </c>
      <c r="B59" s="1"/>
      <c r="C59" s="1"/>
      <c r="D59" s="1"/>
      <c r="E59" s="1"/>
      <c r="F59" s="1" t="str">
        <f>IF(F9="","Выберите режим учёта затрат",IF(F9="Включены в позиции","НР, прибыль и резерв отдельно отключены; проверьте состав цены позиций","Проверьте договорное основание каждой ставки и базы"))</f>
        <v>Проверьте договорное основание каждой ставки и базы</v>
      </c>
      <c r="G59" s="1"/>
      <c r="H59" s="1"/>
      <c r="I59" s="1"/>
      <c r="J59" s="1"/>
      <c r="K59" s="1"/>
      <c r="L59" s="1"/>
      <c r="M59" s="1"/>
      <c r="N59" s="1"/>
    </row>
    <row r="60" ht="28" customHeight="1" spans="1:14" x14ac:dyDescent="0.25">
      <c r="A60" s="1" t="s">
        <v>91</v>
      </c>
      <c r="B60" s="1"/>
      <c r="C60" s="1"/>
      <c r="D60" s="1"/>
      <c r="E60" s="1"/>
      <c r="F60" s="1" t="str">
        <f>IF(OR(F11="",F12=""),"Укажите налоговый статус и основание",IF(AND(F11="Плательщик НДС",K11=""),"Укажите ставку НДС",IF(AND(F11="Без НДС",F10="С НДС"),"Входные цены с НДС: определите калькуляционную стоимость отдельно","Проверьте соответствие статуса, ставки и цены договору")))</f>
        <v>Проверьте соответствие статуса, ставки и цены договору</v>
      </c>
      <c r="G60" s="1"/>
      <c r="H60" s="1"/>
      <c r="I60" s="1"/>
      <c r="J60" s="1"/>
      <c r="K60" s="1"/>
      <c r="L60" s="1"/>
      <c r="M60" s="1"/>
      <c r="N60" s="1"/>
    </row>
    <row r="61" ht="28" customHeight="1" spans="1:14" x14ac:dyDescent="0.25">
      <c r="A61" s="1" t="s">
        <v>92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28" customHeight="1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28" customHeight="1" spans="1:14" x14ac:dyDescent="0.25">
      <c r="A63" s="1" t="s">
        <v>93</v>
      </c>
      <c r="B63" s="1"/>
      <c r="C63" s="1"/>
      <c r="D63" s="1"/>
      <c r="E63" s="1"/>
      <c r="F63" s="4"/>
      <c r="G63" s="4"/>
      <c r="H63" s="4"/>
      <c r="I63" s="4"/>
      <c r="J63" s="4"/>
      <c r="K63" s="4"/>
      <c r="L63" s="4"/>
      <c r="M63" s="4"/>
      <c r="N63" s="4"/>
    </row>
    <row r="64" ht="28" customHeight="1" spans="1:14" x14ac:dyDescent="0.25">
      <c r="A64" s="1" t="s">
        <v>94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28" customHeight="1" spans="1:14" x14ac:dyDescent="0.25">
      <c r="A65" s="1" t="s">
        <v>95</v>
      </c>
      <c r="B65" s="1"/>
      <c r="C65" s="1"/>
      <c r="D65" s="1"/>
      <c r="E65" s="1"/>
      <c r="F65" s="4"/>
      <c r="G65" s="4"/>
      <c r="H65" s="4"/>
      <c r="I65" s="4"/>
      <c r="J65" s="4"/>
      <c r="K65" s="4"/>
      <c r="L65" s="4"/>
      <c r="M65" s="4"/>
      <c r="N65" s="4"/>
    </row>
    <row r="66" ht="28" customHeight="1" spans="1:14" x14ac:dyDescent="0.25">
      <c r="A66" s="1" t="s">
        <v>94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28" customHeight="1" spans="1:14" x14ac:dyDescent="0.25">
      <c r="A67" s="1" t="s">
        <v>96</v>
      </c>
      <c r="B67" s="1"/>
      <c r="C67" s="1"/>
      <c r="D67" s="1"/>
      <c r="E67" s="1"/>
      <c r="F67" s="4"/>
      <c r="G67" s="4"/>
      <c r="H67" s="4"/>
      <c r="I67" s="4"/>
      <c r="J67" s="4"/>
      <c r="K67" s="4"/>
      <c r="L67" s="4"/>
      <c r="M67" s="4"/>
      <c r="N67" s="4"/>
    </row>
    <row r="68" ht="28" customHeight="1" spans="1:14" x14ac:dyDescent="0.25">
      <c r="A68" s="1" t="s">
        <v>94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28" customHeight="1" spans="1:14" x14ac:dyDescent="0.25">
      <c r="A69" s="1" t="s">
        <v>97</v>
      </c>
      <c r="B69" s="1"/>
      <c r="C69" s="1"/>
      <c r="D69" s="1"/>
      <c r="E69" s="1"/>
      <c r="F69" s="4"/>
      <c r="G69" s="4"/>
      <c r="H69" s="4"/>
      <c r="I69" s="4"/>
      <c r="J69" s="4"/>
      <c r="K69" s="4"/>
      <c r="L69" s="4"/>
      <c r="M69" s="4"/>
      <c r="N69" s="4"/>
    </row>
    <row r="70" ht="28" customHeight="1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28" customHeight="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</sheetData>
  <mergeCells count="86">
    <mergeCell ref="A2:N2"/>
    <mergeCell ref="A3:E3"/>
    <mergeCell ref="F3:N3"/>
    <mergeCell ref="A4:E4"/>
    <mergeCell ref="F4:N4"/>
    <mergeCell ref="A5:E5"/>
    <mergeCell ref="F5:N5"/>
    <mergeCell ref="A6:E6"/>
    <mergeCell ref="F6:N6"/>
    <mergeCell ref="A7:E7"/>
    <mergeCell ref="F7:N7"/>
    <mergeCell ref="A8:E8"/>
    <mergeCell ref="F8:N8"/>
    <mergeCell ref="A9:E9"/>
    <mergeCell ref="F9:N9"/>
    <mergeCell ref="A10:E10"/>
    <mergeCell ref="F10:N10"/>
    <mergeCell ref="A11:E11"/>
    <mergeCell ref="F11:I11"/>
    <mergeCell ref="K11:N11"/>
    <mergeCell ref="A12:E12"/>
    <mergeCell ref="F12:N12"/>
    <mergeCell ref="A13:N13"/>
    <mergeCell ref="A46:E46"/>
    <mergeCell ref="A48:N48"/>
    <mergeCell ref="A49:B49"/>
    <mergeCell ref="C49:D49"/>
    <mergeCell ref="F49:G49"/>
    <mergeCell ref="H49:K49"/>
    <mergeCell ref="L49:N49"/>
    <mergeCell ref="A50:B50"/>
    <mergeCell ref="C50:D50"/>
    <mergeCell ref="F50:G50"/>
    <mergeCell ref="H50:K50"/>
    <mergeCell ref="L50:N50"/>
    <mergeCell ref="A51:B51"/>
    <mergeCell ref="C51:D51"/>
    <mergeCell ref="F51:G51"/>
    <mergeCell ref="H51:K51"/>
    <mergeCell ref="L51:N51"/>
    <mergeCell ref="A52:B52"/>
    <mergeCell ref="C52:D52"/>
    <mergeCell ref="F52:G52"/>
    <mergeCell ref="H52:K52"/>
    <mergeCell ref="L52:N52"/>
    <mergeCell ref="A53:B53"/>
    <mergeCell ref="C53:D53"/>
    <mergeCell ref="F53:G53"/>
    <mergeCell ref="H53:K53"/>
    <mergeCell ref="L53:N53"/>
    <mergeCell ref="A54:B54"/>
    <mergeCell ref="C54:D54"/>
    <mergeCell ref="F54:G54"/>
    <mergeCell ref="H54:K54"/>
    <mergeCell ref="L54:N54"/>
    <mergeCell ref="A55:B55"/>
    <mergeCell ref="C55:D55"/>
    <mergeCell ref="F55:G55"/>
    <mergeCell ref="H55:K55"/>
    <mergeCell ref="L55:N55"/>
    <mergeCell ref="A56:B56"/>
    <mergeCell ref="C56:D56"/>
    <mergeCell ref="F56:G56"/>
    <mergeCell ref="H56:K56"/>
    <mergeCell ref="L56:N56"/>
    <mergeCell ref="A57:B57"/>
    <mergeCell ref="C57:D57"/>
    <mergeCell ref="F57:G57"/>
    <mergeCell ref="H57:K57"/>
    <mergeCell ref="L57:N57"/>
    <mergeCell ref="A59:E59"/>
    <mergeCell ref="F59:N59"/>
    <mergeCell ref="A60:E60"/>
    <mergeCell ref="F60:N60"/>
    <mergeCell ref="A61:N61"/>
    <mergeCell ref="A63:E63"/>
    <mergeCell ref="F63:N63"/>
    <mergeCell ref="A64:N64"/>
    <mergeCell ref="A65:E65"/>
    <mergeCell ref="F65:N65"/>
    <mergeCell ref="A66:N66"/>
    <mergeCell ref="A67:E67"/>
    <mergeCell ref="F67:N67"/>
    <mergeCell ref="A68:N68"/>
    <mergeCell ref="A69:E69"/>
    <mergeCell ref="F69:N69"/>
  </mergeCells>
  <dataValidations count="13">
    <dataValidation type="decimal" allowBlank="1" showErrorMessage="1" sqref="E51:E52">
      <formula1>0</formula1>
      <formula2>1</formula2>
    </dataValidation>
    <dataValidation type="decimal" allowBlank="1" showErrorMessage="1" sqref="E54">
      <formula1>0</formula1>
      <formula2>1</formula2>
    </dataValidation>
    <dataValidation type="list" allowBlank="1" showErrorMessage="1" errorStyle="stop" errorTitle="Выберите значение" error="Используйте список допустимых значений." sqref="F10">
      <formula1>"Без НДС,С НДС"</formula1>
    </dataValidation>
    <dataValidation type="list" allowBlank="1" showErrorMessage="1" errorStyle="stop" errorTitle="Выберите значение" error="Используйте список допустимых значений." sqref="F11">
      <formula1>"Плательщик НДС,Без НДС"</formula1>
    </dataValidation>
    <dataValidation type="decimal" operator="greaterThanOrEqual" allowBlank="1" showErrorMessage="1" sqref="F15:F44">
      <formula1>0</formula1>
    </dataValidation>
    <dataValidation type="list" allowBlank="1" showErrorMessage="1" errorStyle="stop" errorTitle="Выберите значение" error="Используйте список допустимых значений." sqref="F51">
      <formula1>"ПЗ"</formula1>
    </dataValidation>
    <dataValidation type="list" allowBlank="1" showErrorMessage="1" errorStyle="stop" errorTitle="Выберите значение" error="Используйте список допустимых значений." sqref="F52">
      <formula1>"ПЗ,ПЗ + НР"</formula1>
    </dataValidation>
    <dataValidation type="list" allowBlank="1" showErrorMessage="1" errorStyle="stop" errorTitle="Выберите значение" error="Используйте список допустимых значений." sqref="F54">
      <formula1>"ПЗ,ПЗ + НР,ПЗ + НР + прибыль"</formula1>
    </dataValidation>
    <dataValidation type="list" allowBlank="1" showErrorMessage="1" errorStyle="stop" errorTitle="Выберите значение" error="Используйте список допустимых значений." sqref="F8">
      <formula1>"Твёрдая,Приблизительная"</formula1>
    </dataValidation>
    <dataValidation type="list" allowBlank="1" showErrorMessage="1" errorStyle="stop" errorTitle="Выберите значение" error="Используйте список допустимых значений." sqref="F9">
      <formula1>"Начисления отдельно,Включены в позиции"</formula1>
    </dataValidation>
    <dataValidation type="decimal" operator="greaterThanOrEqual" allowBlank="1" showErrorMessage="1" sqref="H15:H44">
      <formula1>0</formula1>
    </dataValidation>
    <dataValidation type="decimal" operator="greaterThanOrEqual" allowBlank="1" showErrorMessage="1" sqref="J15:J44">
      <formula1>0</formula1>
    </dataValidation>
    <dataValidation type="decimal" allowBlank="1" showErrorMessage="1" sqref="K11">
      <formula1>0</formula1>
      <formula2>1</formula2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20" customWidth="1"/>
    <col min="4" max="4" width="65" customWidth="1"/>
    <col min="5" max="5" width="16" customWidth="1"/>
    <col min="6" max="6" width="20" customWidth="1"/>
    <col min="7" max="7" width="60" customWidth="1"/>
    <col min="8" max="8" width="45" customWidth="1"/>
    <col min="9" max="9" width="25" customWidth="1"/>
  </cols>
  <sheetData>
    <row r="1" ht="28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98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1" t="s">
        <v>99</v>
      </c>
      <c r="B3" s="1"/>
      <c r="C3" s="1"/>
      <c r="D3" s="1"/>
      <c r="E3" s="1"/>
      <c r="F3" s="1"/>
      <c r="G3" s="1"/>
      <c r="H3" s="1"/>
      <c r="I3" s="1"/>
    </row>
    <row r="4" ht="48" customHeight="1" spans="1:9" x14ac:dyDescent="0.25">
      <c r="A4" s="3" t="s">
        <v>100</v>
      </c>
      <c r="B4" s="3" t="s">
        <v>77</v>
      </c>
      <c r="C4" s="3" t="s">
        <v>101</v>
      </c>
      <c r="D4" s="3" t="s">
        <v>102</v>
      </c>
      <c r="E4" s="3" t="s">
        <v>103</v>
      </c>
      <c r="F4" s="3" t="s">
        <v>104</v>
      </c>
      <c r="G4" s="3" t="s">
        <v>105</v>
      </c>
      <c r="H4" s="3" t="s">
        <v>106</v>
      </c>
      <c r="I4" s="3" t="s">
        <v>107</v>
      </c>
    </row>
    <row r="5" ht="62" customHeight="1" spans="1:9" x14ac:dyDescent="0.25">
      <c r="A5" s="4" t="s">
        <v>29</v>
      </c>
      <c r="B5" s="4" t="s">
        <v>108</v>
      </c>
      <c r="C5" s="4" t="s">
        <v>109</v>
      </c>
      <c r="D5" s="4" t="s">
        <v>110</v>
      </c>
      <c r="E5" s="4" t="s">
        <v>111</v>
      </c>
      <c r="F5" s="4">
        <f>'ВОР'!E5/100</f>
        <v>0.6</v>
      </c>
      <c r="G5" s="4" t="s">
        <v>112</v>
      </c>
      <c r="H5" s="4" t="s">
        <v>113</v>
      </c>
      <c r="I5" s="4"/>
    </row>
    <row r="6" ht="62" customHeight="1" spans="1:9" x14ac:dyDescent="0.25">
      <c r="A6" s="4" t="s">
        <v>34</v>
      </c>
      <c r="B6" s="4" t="s">
        <v>108</v>
      </c>
      <c r="C6" s="4" t="s">
        <v>114</v>
      </c>
      <c r="D6" s="4" t="s">
        <v>115</v>
      </c>
      <c r="E6" s="4" t="s">
        <v>111</v>
      </c>
      <c r="F6" s="4">
        <f>'ВОР'!E6/100</f>
        <v>2.4</v>
      </c>
      <c r="G6" s="4" t="s">
        <v>116</v>
      </c>
      <c r="H6" s="4" t="s">
        <v>35</v>
      </c>
      <c r="I6" s="4"/>
    </row>
    <row r="7" ht="62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62" customHeight="1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ht="62" customHeight="1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ht="62" customHeight="1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ht="62" customHeight="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ht="62" customHeight="1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ht="62" customHeight="1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ht="62" customHeight="1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ht="62" customHeight="1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ht="62" customHeight="1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ht="62" customHeight="1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ht="62" customHeight="1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ht="62" customHeight="1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ht="62" customHeight="1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ht="62" customHeight="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ht="62" customHeight="1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ht="62" customHeight="1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ht="62" customHeight="1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ht="62" customHeight="1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ht="62" customHeight="1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ht="62" customHeight="1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ht="62" customHeight="1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ht="62" customHeight="1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ht="62" customHeight="1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ht="62" customHeight="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ht="62" customHeight="1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ht="62" customHeight="1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ht="62" customHeight="1" spans="1:9" x14ac:dyDescent="0.25">
      <c r="A34" s="4"/>
      <c r="B34" s="4"/>
      <c r="C34" s="4"/>
      <c r="D34" s="4"/>
      <c r="E34" s="4"/>
      <c r="F34" s="4"/>
      <c r="G34" s="4"/>
      <c r="H34" s="4"/>
      <c r="I34" s="4"/>
    </row>
  </sheetData>
  <mergeCells count="2">
    <mergeCell ref="A2:I2"/>
    <mergeCell ref="A3:I3"/>
  </mergeCells>
  <dataValidations count="2">
    <dataValidation type="list" allowBlank="1" showErrorMessage="1" errorStyle="stop" errorTitle="Выберите значение" error="Используйте список допустимых значений." sqref="I10:I34">
      <formula1>"Требует проверки,Проверено сметчиком"</formula1>
    </dataValidation>
    <dataValidation type="list" allowBlank="1" showErrorMessage="1" errorStyle="stop" errorTitle="Выберите значение" error="Используйте список допустимых значений." sqref="I5:I34">
      <formula1>"Требует проверки,Проверено сметчиком"</formula1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 showGridLines="0"/>
  </sheetViews>
  <sheetFormatPr defaultRowHeight="15" outlineLevelRow="0" outlineLevelCol="0" x14ac:dyDescent="55"/>
  <cols>
    <col min="1" max="1" width="17" customWidth="1"/>
    <col min="2" max="2" width="64" customWidth="1"/>
    <col min="3" max="3" width="20" customWidth="1"/>
    <col min="4" max="4" width="25" customWidth="1"/>
    <col min="5" max="5" width="38" customWidth="1"/>
    <col min="6" max="6" width="30" customWidth="1"/>
    <col min="7" max="7" width="53" customWidth="1"/>
  </cols>
  <sheetData>
    <row r="1" ht="28" customHeight="1" spans="1:7" x14ac:dyDescent="0.25">
      <c r="A1" s="1"/>
      <c r="B1" s="1"/>
      <c r="C1" s="1"/>
      <c r="D1" s="1"/>
      <c r="E1" s="1"/>
      <c r="F1" s="1"/>
      <c r="G1" s="1"/>
    </row>
    <row r="2" ht="30" customHeight="1" spans="1:7" x14ac:dyDescent="0.25">
      <c r="A2" s="2" t="s">
        <v>117</v>
      </c>
      <c r="B2" s="2"/>
      <c r="C2" s="2"/>
      <c r="D2" s="2"/>
      <c r="E2" s="2"/>
      <c r="F2" s="2"/>
      <c r="G2" s="2"/>
    </row>
    <row r="3" ht="28" customHeight="1" spans="1:7" x14ac:dyDescent="0.25">
      <c r="A3" s="1"/>
      <c r="B3" s="1"/>
      <c r="C3" s="1"/>
      <c r="D3" s="1"/>
      <c r="E3" s="1"/>
      <c r="F3" s="1"/>
      <c r="G3" s="1"/>
    </row>
    <row r="4" ht="48" customHeight="1" spans="1:7" x14ac:dyDescent="0.25">
      <c r="A4" s="3" t="s">
        <v>118</v>
      </c>
      <c r="B4" s="3" t="s">
        <v>119</v>
      </c>
      <c r="C4" s="3" t="s">
        <v>120</v>
      </c>
      <c r="D4" s="3" t="s">
        <v>121</v>
      </c>
      <c r="E4" s="3" t="s">
        <v>122</v>
      </c>
      <c r="F4" s="3" t="s">
        <v>123</v>
      </c>
      <c r="G4" s="3" t="s">
        <v>124</v>
      </c>
    </row>
    <row r="5" ht="66" customHeight="1" spans="1:7" x14ac:dyDescent="0.25">
      <c r="A5" s="4" t="s">
        <v>125</v>
      </c>
      <c r="B5" s="4" t="s">
        <v>126</v>
      </c>
      <c r="C5" s="13">
        <v>46300</v>
      </c>
      <c r="D5" s="4" t="s">
        <v>127</v>
      </c>
      <c r="E5" s="4" t="s">
        <v>128</v>
      </c>
      <c r="F5" s="4" t="s">
        <v>129</v>
      </c>
      <c r="G5" s="4" t="s">
        <v>130</v>
      </c>
    </row>
    <row r="6" ht="66" customHeight="1" spans="1:7" x14ac:dyDescent="0.25">
      <c r="A6" s="4"/>
      <c r="B6" s="4"/>
      <c r="C6" s="13"/>
      <c r="D6" s="4"/>
      <c r="E6" s="4"/>
      <c r="F6" s="4"/>
      <c r="G6" s="4"/>
    </row>
    <row r="7" ht="66" customHeight="1" spans="1:7" x14ac:dyDescent="0.25">
      <c r="A7" s="4"/>
      <c r="B7" s="4"/>
      <c r="C7" s="13"/>
      <c r="D7" s="4"/>
      <c r="E7" s="4"/>
      <c r="F7" s="4"/>
      <c r="G7" s="4"/>
    </row>
    <row r="8" ht="66" customHeight="1" spans="1:7" x14ac:dyDescent="0.25">
      <c r="A8" s="4"/>
      <c r="B8" s="4"/>
      <c r="C8" s="13"/>
      <c r="D8" s="4"/>
      <c r="E8" s="4"/>
      <c r="F8" s="4"/>
      <c r="G8" s="4"/>
    </row>
    <row r="9" ht="66" customHeight="1" spans="1:7" x14ac:dyDescent="0.25">
      <c r="A9" s="4"/>
      <c r="B9" s="4"/>
      <c r="C9" s="13"/>
      <c r="D9" s="4"/>
      <c r="E9" s="4"/>
      <c r="F9" s="4"/>
      <c r="G9" s="4"/>
    </row>
    <row r="10" ht="66" customHeight="1" spans="1:7" x14ac:dyDescent="0.25">
      <c r="A10" s="4"/>
      <c r="B10" s="4"/>
      <c r="C10" s="13"/>
      <c r="D10" s="4"/>
      <c r="E10" s="4"/>
      <c r="F10" s="4"/>
      <c r="G10" s="4"/>
    </row>
    <row r="11" ht="66" customHeight="1" spans="1:7" x14ac:dyDescent="0.25">
      <c r="A11" s="4"/>
      <c r="B11" s="4"/>
      <c r="C11" s="13"/>
      <c r="D11" s="4"/>
      <c r="E11" s="4"/>
      <c r="F11" s="4"/>
      <c r="G11" s="4"/>
    </row>
    <row r="12" ht="66" customHeight="1" spans="1:7" x14ac:dyDescent="0.25">
      <c r="A12" s="4"/>
      <c r="B12" s="4"/>
      <c r="C12" s="13"/>
      <c r="D12" s="4"/>
      <c r="E12" s="4"/>
      <c r="F12" s="4"/>
      <c r="G12" s="4"/>
    </row>
    <row r="13" ht="66" customHeight="1" spans="1:7" x14ac:dyDescent="0.25">
      <c r="A13" s="4"/>
      <c r="B13" s="4"/>
      <c r="C13" s="13"/>
      <c r="D13" s="4"/>
      <c r="E13" s="4"/>
      <c r="F13" s="4"/>
      <c r="G13" s="4"/>
    </row>
    <row r="14" ht="66" customHeight="1" spans="1:7" x14ac:dyDescent="0.25">
      <c r="A14" s="4"/>
      <c r="B14" s="4"/>
      <c r="C14" s="13"/>
      <c r="D14" s="4"/>
      <c r="E14" s="4"/>
      <c r="F14" s="4"/>
      <c r="G14" s="4"/>
    </row>
    <row r="15" ht="66" customHeight="1" spans="1:7" x14ac:dyDescent="0.25">
      <c r="A15" s="4"/>
      <c r="B15" s="4"/>
      <c r="C15" s="13"/>
      <c r="D15" s="4"/>
      <c r="E15" s="4"/>
      <c r="F15" s="4"/>
      <c r="G15" s="4"/>
    </row>
    <row r="16" ht="66" customHeight="1" spans="1:7" x14ac:dyDescent="0.25">
      <c r="A16" s="4"/>
      <c r="B16" s="4"/>
      <c r="C16" s="13"/>
      <c r="D16" s="4"/>
      <c r="E16" s="4"/>
      <c r="F16" s="4"/>
      <c r="G16" s="4"/>
    </row>
    <row r="17" ht="66" customHeight="1" spans="1:7" x14ac:dyDescent="0.25">
      <c r="A17" s="4"/>
      <c r="B17" s="4"/>
      <c r="C17" s="13"/>
      <c r="D17" s="4"/>
      <c r="E17" s="4"/>
      <c r="F17" s="4"/>
      <c r="G17" s="4"/>
    </row>
    <row r="18" ht="66" customHeight="1" spans="1:7" x14ac:dyDescent="0.25">
      <c r="A18" s="4"/>
      <c r="B18" s="4"/>
      <c r="C18" s="13"/>
      <c r="D18" s="4"/>
      <c r="E18" s="4"/>
      <c r="F18" s="4"/>
      <c r="G18" s="4"/>
    </row>
    <row r="19" ht="66" customHeight="1" spans="1:7" x14ac:dyDescent="0.25">
      <c r="A19" s="4"/>
      <c r="B19" s="4"/>
      <c r="C19" s="13"/>
      <c r="D19" s="4"/>
      <c r="E19" s="4"/>
      <c r="F19" s="4"/>
      <c r="G19" s="4"/>
    </row>
    <row r="20" ht="66" customHeight="1" spans="1:7" x14ac:dyDescent="0.25">
      <c r="A20" s="4"/>
      <c r="B20" s="4"/>
      <c r="C20" s="13"/>
      <c r="D20" s="4"/>
      <c r="E20" s="4"/>
      <c r="F20" s="4"/>
      <c r="G20" s="4"/>
    </row>
    <row r="21" ht="66" customHeight="1" spans="1:7" x14ac:dyDescent="0.25">
      <c r="A21" s="1" t="s">
        <v>88</v>
      </c>
      <c r="B21" s="1" t="s">
        <v>131</v>
      </c>
      <c r="C21" s="14">
        <v>46300</v>
      </c>
      <c r="D21" s="1" t="s">
        <v>132</v>
      </c>
      <c r="E21" s="1" t="s">
        <v>133</v>
      </c>
      <c r="F21" s="1" t="s">
        <v>134</v>
      </c>
      <c r="G21" s="1" t="s">
        <v>135</v>
      </c>
    </row>
    <row r="22" ht="66" customHeight="1" spans="1:7" x14ac:dyDescent="0.25">
      <c r="A22" s="1" t="s">
        <v>136</v>
      </c>
      <c r="B22" s="1" t="s">
        <v>137</v>
      </c>
      <c r="C22" s="14">
        <v>46300</v>
      </c>
      <c r="D22" s="1" t="s">
        <v>132</v>
      </c>
      <c r="E22" s="1" t="s">
        <v>138</v>
      </c>
      <c r="F22" s="1" t="s">
        <v>138</v>
      </c>
      <c r="G22" s="1" t="s">
        <v>139</v>
      </c>
    </row>
    <row r="23" ht="66" customHeight="1" spans="1:7" x14ac:dyDescent="0.25">
      <c r="A23" s="1" t="s">
        <v>140</v>
      </c>
      <c r="B23" s="1" t="s">
        <v>141</v>
      </c>
      <c r="C23" s="14">
        <v>46300</v>
      </c>
      <c r="D23" s="1" t="s">
        <v>132</v>
      </c>
      <c r="E23" s="1" t="s">
        <v>138</v>
      </c>
      <c r="F23" s="1" t="s">
        <v>138</v>
      </c>
      <c r="G23" s="1" t="s">
        <v>142</v>
      </c>
    </row>
  </sheetData>
  <mergeCells count="1">
    <mergeCell ref="A2:G2"/>
  </mergeCell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ВОР</vt:lpstr>
      <vt:lpstr>Смета</vt:lpstr>
      <vt:lpstr>Обоснование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2026-10-05T13:24:47Z</dcterms:modified>
</cp:coreProperties>
</file>