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Инструкция" sheetId="1" state="visible" r:id="rId3"/>
    <sheet name="Исходные" sheetId="2" state="visible" r:id="rId4"/>
    <sheet name="Сверка" sheetId="3" state="visible" r:id="rId5"/>
    <sheet name="Акты" sheetId="4" state="visible" r:id="rId6"/>
    <sheet name="Изменения" sheetId="5" state="visible" r:id="rId7"/>
    <sheet name="Контроль" sheetId="6" state="visible" r:id="rId8"/>
  </sheets>
  <definedNames>
    <definedName function="false" hidden="false" localSheetId="3" name="_xlnm.Print_Titles" vbProcedure="false">Акты!$1:$5</definedName>
    <definedName function="false" hidden="false" localSheetId="4" name="_xlnm.Print_Titles" vbProcedure="false">Изменения!$1:$5</definedName>
    <definedName function="false" hidden="false" localSheetId="0" name="_xlnm.Print_Titles" vbProcedure="false">Инструкция!$1:$5</definedName>
    <definedName function="false" hidden="false" localSheetId="1" name="_xlnm.Print_Titles" vbProcedure="false">Исходные!$1:$5</definedName>
    <definedName function="false" hidden="false" localSheetId="0" name="_xlnm.Print_Area" vbProcedure="false">Инструкция!$A1:$B23</definedName>
    <definedName function="false" hidden="false" localSheetId="1" name="_xlnm.Print_Area" vbProcedure="false">Исходные!$A1:$B21</definedName>
    <definedName function="false" hidden="false" localSheetId="2" name="_xlnm.Print_Area" vbProcedure="false">Сверка!$A1:$M22</definedName>
    <definedName function="false" hidden="false" localSheetId="2" name="_xlnm.Print_Area_0" vbProcedure="false">Сверка!$A32:$M55</definedName>
    <definedName function="false" hidden="false" localSheetId="2" name="_xlnm.Print_Area_1" vbProcedure="false">Сверка!$A61:$I80</definedName>
    <definedName function="false" hidden="false" localSheetId="3" name="_xlnm.Print_Area" vbProcedure="false">Акты!$A1:$M35</definedName>
    <definedName function="false" hidden="false" localSheetId="4" name="_xlnm.Print_Area" vbProcedure="false">Изменения!$A1:$J25</definedName>
    <definedName function="false" hidden="false" localSheetId="5" name="_xlnm.Print_Area" vbProcedure="false">Контроль!$A1:$G31</definedName>
    <definedName function="false" hidden="false" localSheetId="5" name="_xlnm.Print_Area_0" vbProcedure="false">Контроль!$A33:$E63</definedName>
    <definedName function="false" hidden="false" localSheetId="5" name="_xlnm.Print_Area_1" vbProcedure="false">Контроль!$A66:$D86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<sst xmlns="http://schemas.openxmlformats.org/spreadsheetml/2006/main" count="165" uniqueCount="144">
  <si>
    <t xml:space="preserve">Сверка для исполнительной сметы</t>
  </si>
  <si>
    <t xml:space="preserve">Пустой бланк. Жёлтые ячейки для ввода, зелёные и белые содержат формулы.</t>
  </si>
  <si>
    <t xml:space="preserve">Раздел</t>
  </si>
  <si>
    <t xml:space="preserve">Как заполнить</t>
  </si>
  <si>
    <t xml:space="preserve">Назначение</t>
  </si>
  <si>
    <t xml:space="preserve">Авторская сверка исходной сметы, изменений и принятого выполнения. Формат и подписантов согласуют с заказчиком.</t>
  </si>
  <si>
    <t xml:space="preserve">Порядок ввода</t>
  </si>
  <si>
    <t xml:space="preserve">Заполните реквизиты на листе «Исходные», три таблицы «Сверки», затем реестр «Изменения» и «Акты». Проверьте «Контроль».</t>
  </si>
  <si>
    <t xml:space="preserve">Строки</t>
  </si>
  <si>
    <t xml:space="preserve">Бланк рассчитан на 15 позиций, 30 записей актов и 20 изменений. В образце пустые строки скрыты, их можно раскрыть. При расширении переносите формулы и границы всех связанных диапазонов.</t>
  </si>
  <si>
    <t xml:space="preserve">Цвет</t>
  </si>
  <si>
    <t xml:space="preserve">Жёлтый фон и синий текст: ввод. Зелёный текст: связь с другим листом. Чёрный текст: расчёт. Красный фон: ошибка или замечание.</t>
  </si>
  <si>
    <t xml:space="preserve">Сверка: объёмы</t>
  </si>
  <si>
    <t xml:space="preserve">Исходный объём и физический факт вводятся отдельно. Согласованный объём равен исходному плюс согласованные изменения. Принятое собирается из актов.</t>
  </si>
  <si>
    <t xml:space="preserve">Сверка: стоимость</t>
  </si>
  <si>
    <t xml:space="preserve">Цена за договорную единицу и её основание вводятся во второй таблице. Комплексная цена с материалами, НР и СП не требует повторных начислений.</t>
  </si>
  <si>
    <t xml:space="preserve">Сверка: основания</t>
  </si>
  <si>
    <t xml:space="preserve">Третья таблица хранит измеритель нормы, делитель, обмер, основание изменения, статус и замечание. Норма не доказывает фактического выполнения.</t>
  </si>
  <si>
    <t xml:space="preserve">Акты: за период</t>
  </si>
  <si>
    <t xml:space="preserve">Одна запись на работу, акт и период. Учитываются только записи «За период», «Принято», без повторов и с концом периода не позднее даты среза.</t>
  </si>
  <si>
    <t xml:space="preserve">Акты: нарастающий итог</t>
  </si>
  <si>
    <t xml:space="preserve">Записи «Нарастающий итог» сохраняются для сопоставления и не суммируются с записями за период.</t>
  </si>
  <si>
    <t xml:space="preserve">Акты: границы</t>
  </si>
  <si>
    <t xml:space="preserve">Период, пересекающий начало выбранного отчётного периода, требует разбивки по первичным документам. Его нельзя целиком отнести к текущему периоду.</t>
  </si>
  <si>
    <t xml:space="preserve">Повторы</t>
  </si>
  <si>
    <t xml:space="preserve">При повторе номера акта, строки и периода обе записи исключаются из накопления до разбора. Красный контроль показывает причину.</t>
  </si>
  <si>
    <t xml:space="preserve">Изменения</t>
  </si>
  <si>
    <t xml:space="preserve">Укажите вид, изменение количества со знаком, основание, дату, согласовавшего и статус. Для новой работы исходный объём ноль. Для исключения внесите отрицательное изменение.</t>
  </si>
  <si>
    <t xml:space="preserve">Замена</t>
  </si>
  <si>
    <t xml:space="preserve">Свяжите исключённую и новую строки взаимными номерами. Не предъявляйте обе работы за один и тот же результат.</t>
  </si>
  <si>
    <t xml:space="preserve">Остаток</t>
  </si>
  <si>
    <t xml:space="preserve">Факт минус принятое: непринятый остаток. Причину укажите отдельно: несогласование, дефект, отказ в приёмке или иное обстоятельство.</t>
  </si>
  <si>
    <t xml:space="preserve">Денежные итоги</t>
  </si>
  <si>
    <t xml:space="preserve">Стоимость периода не равна автоматически платёжному поручению. Авансы, удержания, НДС и резерв этим файлом не рассчитываются.</t>
  </si>
  <si>
    <t xml:space="preserve">Основание примера</t>
  </si>
  <si>
    <t xml:space="preserve">Учебная отделка нового здания. Частный договор с согласованной оплатой за принятые объёмы, комплексные договорные цены без НДС. НР/СП и материалы включены в цены. Авансы, удержания, налоги и начисления в пример сверки не входят. Ни цены, ни реквизиты не взяты с рынка или реального объекта.</t>
  </si>
  <si>
    <t xml:space="preserve">Контроль сумм</t>
  </si>
  <si>
    <t xml:space="preserve">Ранее принято плюс текущий период равно принято всего. Принято плюс непринятый остаток равно физическому факту в условных ценах.</t>
  </si>
  <si>
    <t xml:space="preserve">Формат ввода (пример)</t>
  </si>
  <si>
    <t xml:space="preserve">Номер строки: 1; единица: м²; вид записи акта: За период. Учебные цены и реквизиты находятся только в заполненном образце.</t>
  </si>
  <si>
    <t xml:space="preserve">Реквизиты и условия расчёта</t>
  </si>
  <si>
    <t xml:space="preserve">Поле</t>
  </si>
  <si>
    <t xml:space="preserve">Значение</t>
  </si>
  <si>
    <t xml:space="preserve">Объект и адрес</t>
  </si>
  <si>
    <t xml:space="preserve">Заказчик</t>
  </si>
  <si>
    <t xml:space="preserve">Подрядчик</t>
  </si>
  <si>
    <t xml:space="preserve">Договор и дата</t>
  </si>
  <si>
    <t xml:space="preserve">Исходная смета и редакция</t>
  </si>
  <si>
    <t xml:space="preserve">Начало текущего периода</t>
  </si>
  <si>
    <t xml:space="preserve">Конец текущего периода</t>
  </si>
  <si>
    <t xml:space="preserve">Дата среза</t>
  </si>
  <si>
    <t xml:space="preserve">Способ определения цены</t>
  </si>
  <si>
    <t xml:space="preserve">База нормативного расчёта при наличии</t>
  </si>
  <si>
    <t xml:space="preserve">Метод и уровень цен при наличии</t>
  </si>
  <si>
    <t xml:space="preserve">Режим налога</t>
  </si>
  <si>
    <t xml:space="preserve">Составил: должность, ФИО, дата</t>
  </si>
  <si>
    <t xml:space="preserve">Проверил: должность, ФИО, дата</t>
  </si>
  <si>
    <t xml:space="preserve">Заказчик: подписант, полномочие, дата</t>
  </si>
  <si>
    <t xml:space="preserve">Подрядчик: подписант, полномочие, дата</t>
  </si>
  <si>
    <t xml:space="preserve">Сверка объёмов, стоимости и оснований</t>
  </si>
  <si>
    <t xml:space="preserve">Строка</t>
  </si>
  <si>
    <t xml:space="preserve">Шифр</t>
  </si>
  <si>
    <t xml:space="preserve">База</t>
  </si>
  <si>
    <t xml:space="preserve">Наименование</t>
  </si>
  <si>
    <t xml:space="preserve">Ед. договора</t>
  </si>
  <si>
    <t xml:space="preserve">Исходный объём</t>
  </si>
  <si>
    <t xml:space="preserve">Согласовано</t>
  </si>
  <si>
    <t xml:space="preserve">Физический факт</t>
  </si>
  <si>
    <t xml:space="preserve">Принято всего</t>
  </si>
  <si>
    <t xml:space="preserve">Ранее принято</t>
  </si>
  <si>
    <t xml:space="preserve">За период</t>
  </si>
  <si>
    <t xml:space="preserve">Отклонение от исходного</t>
  </si>
  <si>
    <t xml:space="preserve">Непринятый остаток</t>
  </si>
  <si>
    <t xml:space="preserve">Стоимость по договорным ценам, без автоматических начислений</t>
  </si>
  <si>
    <t xml:space="preserve">Цена за ед., руб.</t>
  </si>
  <si>
    <t xml:space="preserve">Основание цены</t>
  </si>
  <si>
    <t xml:space="preserve">Исходная сумма, руб.</t>
  </si>
  <si>
    <t xml:space="preserve">Согласовано, руб.</t>
  </si>
  <si>
    <t xml:space="preserve">Факт в условных ценах, руб.</t>
  </si>
  <si>
    <t xml:space="preserve">Принято всего, руб.</t>
  </si>
  <si>
    <t xml:space="preserve">Ранее, руб.</t>
  </si>
  <si>
    <t xml:space="preserve">За период, руб.</t>
  </si>
  <si>
    <t xml:space="preserve">Остаток условно, руб.</t>
  </si>
  <si>
    <t xml:space="preserve">Изменение итога, руб.</t>
  </si>
  <si>
    <t xml:space="preserve">Составил: должность, ФИО, полномочие, дата, подпись</t>
  </si>
  <si>
    <t xml:space="preserve">Проверил: должность, ФИО, дата, подпись</t>
  </si>
  <si>
    <t xml:space="preserve">Согласовали: заказчик и подрядчик, должность, ФИО, полномочие, дата, подпись</t>
  </si>
  <si>
    <t xml:space="preserve">Основания, измеритель нормы и замечания</t>
  </si>
  <si>
    <t xml:space="preserve">Измеритель нормы</t>
  </si>
  <si>
    <t xml:space="preserve">Делитель объёма</t>
  </si>
  <si>
    <t xml:space="preserve">Объём нормы по факту</t>
  </si>
  <si>
    <t xml:space="preserve">Обмер</t>
  </si>
  <si>
    <t xml:space="preserve">Изменение</t>
  </si>
  <si>
    <t xml:space="preserve">Акты</t>
  </si>
  <si>
    <t xml:space="preserve">Статус остатка</t>
  </si>
  <si>
    <t xml:space="preserve">Замечание</t>
  </si>
  <si>
    <t xml:space="preserve">Реестр актов принятого выполнения</t>
  </si>
  <si>
    <t xml:space="preserve">Номер акта</t>
  </si>
  <si>
    <t xml:space="preserve">Дата акта</t>
  </si>
  <si>
    <t xml:space="preserve">Начало периода</t>
  </si>
  <si>
    <t xml:space="preserve">Конец периода</t>
  </si>
  <si>
    <t xml:space="preserve">Тип записи</t>
  </si>
  <si>
    <t xml:space="preserve">Принятый объём</t>
  </si>
  <si>
    <t xml:space="preserve">Сумма, руб.</t>
  </si>
  <si>
    <t xml:space="preserve">Статус</t>
  </si>
  <si>
    <t xml:space="preserve">Число повторов</t>
  </si>
  <si>
    <t xml:space="preserve">Учесть (1/0)</t>
  </si>
  <si>
    <t xml:space="preserve">Реестр изменений и оснований</t>
  </si>
  <si>
    <t xml:space="preserve">Вид изменения</t>
  </si>
  <si>
    <t xml:space="preserve">Связанная строка замены</t>
  </si>
  <si>
    <t xml:space="preserve">Изменение объёма</t>
  </si>
  <si>
    <t xml:space="preserve">Основание</t>
  </si>
  <si>
    <t xml:space="preserve">Дата</t>
  </si>
  <si>
    <t xml:space="preserve">Согласовал</t>
  </si>
  <si>
    <t xml:space="preserve">Влияние на цену, руб.</t>
  </si>
  <si>
    <t xml:space="preserve">Контроль сверки и открытые замечания</t>
  </si>
  <si>
    <t xml:space="preserve">Текущий объём</t>
  </si>
  <si>
    <t xml:space="preserve">Принято и согласовано</t>
  </si>
  <si>
    <t xml:space="preserve">Факт и приёмка</t>
  </si>
  <si>
    <t xml:space="preserve">Реквизиты и цена</t>
  </si>
  <si>
    <t xml:space="preserve">Измеритель и основание</t>
  </si>
  <si>
    <t xml:space="preserve">Проверка</t>
  </si>
  <si>
    <t xml:space="preserve">Результат</t>
  </si>
  <si>
    <t xml:space="preserve">Пояснение</t>
  </si>
  <si>
    <t xml:space="preserve">Приёмка</t>
  </si>
  <si>
    <t xml:space="preserve">Ранее + период минус принято всего; должно быть 0</t>
  </si>
  <si>
    <t xml:space="preserve">Принято + остаток минус факт; должно быть 0</t>
  </si>
  <si>
    <t xml:space="preserve">Повторы актов</t>
  </si>
  <si>
    <t xml:space="preserve">Обе повторные записи исключены до разбора</t>
  </si>
  <si>
    <t xml:space="preserve">Границы периода</t>
  </si>
  <si>
    <t xml:space="preserve">В этом файле конец периода должен совпадать с датой среза</t>
  </si>
  <si>
    <t xml:space="preserve">Смешение единиц</t>
  </si>
  <si>
    <t xml:space="preserve">Разные единицы допустимы по строкам, но объёмы нельзя суммировать</t>
  </si>
  <si>
    <t xml:space="preserve">Смешение баз</t>
  </si>
  <si>
    <t xml:space="preserve">Проверьте основания совместного применения</t>
  </si>
  <si>
    <t xml:space="preserve">Ошибки расчёта</t>
  </si>
  <si>
    <t xml:space="preserve">Сами формулы также требуют проверки после ручного изменения</t>
  </si>
  <si>
    <t xml:space="preserve">Запись акта</t>
  </si>
  <si>
    <t xml:space="preserve">Повтор</t>
  </si>
  <si>
    <t xml:space="preserve">Связь и дата</t>
  </si>
  <si>
    <t xml:space="preserve">Пересечение периода</t>
  </si>
  <si>
    <t xml:space="preserve">Объём и цена</t>
  </si>
  <si>
    <t xml:space="preserve">Запись изменения</t>
  </si>
  <si>
    <t xml:space="preserve">Согласование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</si>
</sst>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.###;[RED]\(#,##0.###\);0"/>
    <numFmt numFmtId="167" formatCode="#,##0.00;[RED]\(#,##0.00\);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563829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454A4"/>
      <name val="Arial"/>
      <family val="0"/>
      <charset val="1"/>
    </font>
    <font>
      <sz val="10"/>
      <color rgb="FF236342"/>
      <name val="Arial"/>
      <family val="0"/>
      <charset val="1"/>
    </font>
    <font>
      <sz val="10"/>
      <color rgb="FF22222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563829"/>
        <bgColor rgb="FF222222"/>
      </patternFill>
    </fill>
    <fill>
      <patternFill patternType="solid">
        <fgColor rgb="FFFFF3CE"/>
        <bgColor rgb="FFFFDDD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color rgb="FF9C0006"/>
      </font>
      <fill>
        <patternFill>
          <bgColor rgb="FFFFDDDD"/>
        </patternFill>
      </fill>
    </dxf>
    <dxf>
      <font>
        <color rgb="FF9C0006"/>
      </font>
      <fill>
        <patternFill>
          <bgColor rgb="FFFFDDDD"/>
        </patternFill>
      </fill>
    </dxf>
    <dxf>
      <font>
        <color rgb="FF9C0006"/>
      </font>
      <fill>
        <patternFill>
          <bgColor rgb="FFFFDDDD"/>
        </patternFill>
      </fill>
    </dxf>
    <dxf>
      <font>
        <color rgb="FF9C0006"/>
      </font>
      <fill>
        <patternFill>
          <bgColor rgb="FFFFDDDD"/>
        </patternFill>
      </fill>
    </dxf>
    <dxf>
      <font>
        <color rgb="FF9C0006"/>
      </font>
      <fill>
        <patternFill>
          <bgColor rgb="FFFF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236342"/>
      <rgbColor rgb="FFC0C0C0"/>
      <rgbColor rgb="FF808080"/>
      <rgbColor rgb="FF9999FF"/>
      <rgbColor rgb="FF993366"/>
      <rgbColor rgb="FFFFF3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DD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63829"/>
      <rgbColor rgb="FF993300"/>
      <rgbColor rgb="FF993366"/>
      <rgbColor rgb="FF2454A4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false">
    <pageSetUpPr fitToPage="0"/>
  </sheetPr>
  <dimension ref="A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.8"/>
    <col collapsed="false" customWidth="true" hidden="false" outlineLevel="0" max="2" min="2" style="0" width="44.8"/>
  </cols>
  <sheetData>
    <row r="2" customFormat="false" ht="30" hidden="false" customHeight="true" outlineLevel="0" collapsed="false">
      <c r="A2" s="1" t="s">
        <v>0</v>
      </c>
      <c r="B2" s="1"/>
    </row>
    <row r="3" customFormat="false" ht="24" hidden="false" customHeight="true" outlineLevel="0" collapsed="false">
      <c r="A3" s="2" t="s">
        <v>1</v>
      </c>
      <c r="B3" s="2"/>
    </row>
    <row r="5" customFormat="false" ht="48" hidden="false" customHeight="true" outlineLevel="0" collapsed="false">
      <c r="A5" s="3" t="s">
        <v>2</v>
      </c>
      <c r="B5" s="3" t="s">
        <v>3</v>
      </c>
    </row>
    <row r="6" customFormat="false" ht="49.5" hidden="false" customHeight="true" outlineLevel="0" collapsed="false">
      <c r="A6" s="4" t="s">
        <v>4</v>
      </c>
      <c r="B6" s="4" t="s">
        <v>5</v>
      </c>
    </row>
    <row r="7" customFormat="false" ht="49.5" hidden="false" customHeight="true" outlineLevel="0" collapsed="false">
      <c r="A7" s="4" t="s">
        <v>6</v>
      </c>
      <c r="B7" s="4" t="s">
        <v>7</v>
      </c>
    </row>
    <row r="8" customFormat="false" ht="67.5" hidden="false" customHeight="true" outlineLevel="0" collapsed="false">
      <c r="A8" s="4" t="s">
        <v>8</v>
      </c>
      <c r="B8" s="4" t="s">
        <v>9</v>
      </c>
    </row>
    <row r="9" customFormat="false" ht="49.5" hidden="false" customHeight="true" outlineLevel="0" collapsed="false">
      <c r="A9" s="4" t="s">
        <v>10</v>
      </c>
      <c r="B9" s="4" t="s">
        <v>11</v>
      </c>
    </row>
    <row r="10" customFormat="false" ht="55.5" hidden="false" customHeight="true" outlineLevel="0" collapsed="false">
      <c r="A10" s="4" t="s">
        <v>12</v>
      </c>
      <c r="B10" s="4" t="s">
        <v>13</v>
      </c>
    </row>
    <row r="11" customFormat="false" ht="55.5" hidden="false" customHeight="true" outlineLevel="0" collapsed="false">
      <c r="A11" s="4" t="s">
        <v>14</v>
      </c>
      <c r="B11" s="4" t="s">
        <v>15</v>
      </c>
    </row>
    <row r="12" customFormat="false" ht="55.5" hidden="false" customHeight="true" outlineLevel="0" collapsed="false">
      <c r="A12" s="4" t="s">
        <v>16</v>
      </c>
      <c r="B12" s="4" t="s">
        <v>17</v>
      </c>
    </row>
    <row r="13" customFormat="false" ht="55.5" hidden="false" customHeight="true" outlineLevel="0" collapsed="false">
      <c r="A13" s="4" t="s">
        <v>18</v>
      </c>
      <c r="B13" s="4" t="s">
        <v>19</v>
      </c>
    </row>
    <row r="14" customFormat="false" ht="49.5" hidden="false" customHeight="true" outlineLevel="0" collapsed="false">
      <c r="A14" s="4" t="s">
        <v>20</v>
      </c>
      <c r="B14" s="4" t="s">
        <v>21</v>
      </c>
    </row>
    <row r="15" customFormat="false" ht="55.5" hidden="false" customHeight="true" outlineLevel="0" collapsed="false">
      <c r="A15" s="4" t="s">
        <v>22</v>
      </c>
      <c r="B15" s="4" t="s">
        <v>23</v>
      </c>
    </row>
    <row r="16" customFormat="false" ht="49.5" hidden="false" customHeight="true" outlineLevel="0" collapsed="false">
      <c r="A16" s="4" t="s">
        <v>24</v>
      </c>
      <c r="B16" s="4" t="s">
        <v>25</v>
      </c>
    </row>
    <row r="17" customFormat="false" ht="67.5" hidden="false" customHeight="true" outlineLevel="0" collapsed="false">
      <c r="A17" s="4" t="s">
        <v>26</v>
      </c>
      <c r="B17" s="4" t="s">
        <v>27</v>
      </c>
    </row>
    <row r="18" customFormat="false" ht="49.5" hidden="false" customHeight="true" outlineLevel="0" collapsed="false">
      <c r="A18" s="4" t="s">
        <v>28</v>
      </c>
      <c r="B18" s="4" t="s">
        <v>29</v>
      </c>
    </row>
    <row r="19" customFormat="false" ht="55.5" hidden="false" customHeight="true" outlineLevel="0" collapsed="false">
      <c r="A19" s="4" t="s">
        <v>30</v>
      </c>
      <c r="B19" s="4" t="s">
        <v>31</v>
      </c>
    </row>
    <row r="20" customFormat="false" ht="49.5" hidden="false" customHeight="true" outlineLevel="0" collapsed="false">
      <c r="A20" s="4" t="s">
        <v>32</v>
      </c>
      <c r="B20" s="4" t="s">
        <v>33</v>
      </c>
    </row>
    <row r="21" customFormat="false" ht="99.75" hidden="false" customHeight="true" outlineLevel="0" collapsed="false">
      <c r="A21" s="4" t="s">
        <v>34</v>
      </c>
      <c r="B21" s="4" t="s">
        <v>35</v>
      </c>
    </row>
    <row r="22" customFormat="false" ht="49.5" hidden="false" customHeight="true" outlineLevel="0" collapsed="false">
      <c r="A22" s="4" t="s">
        <v>36</v>
      </c>
      <c r="B22" s="4" t="s">
        <v>37</v>
      </c>
    </row>
    <row r="23" customFormat="false" ht="49.5" hidden="false" customHeight="true" outlineLevel="0" collapsed="false">
      <c r="A23" s="4" t="s">
        <v>38</v>
      </c>
      <c r="B23" s="4" t="s">
        <v>39</v>
      </c>
    </row>
  </sheetData>
  <mergeCells count="2">
    <mergeCell ref="A2:B2"/>
    <mergeCell ref="A3:B3"/>
  </mergeCells>
  <printOptions headings="false" gridLines="false" gridLinesSet="true" horizontalCentered="true" verticalCentered="false"/>
  <pageMargins left="0.25" right="0.25" top="0.4" bottom="0.4" header="0.15" footer="0.15"/>
  <pageSetup paperSize="9" scale="100" pageOrder="downThenOver" orientation="portrait" blackAndWhite="false" draft="false" cellComments="none" horizontalDpi="300" verticalDpi="300" copies="1"/>
  <headerFooter differentFirst="false" differentOddEven="false">
    <oddHeader>&amp;LАвторская сверка&amp;CИсполнительная смета&amp;RСметрикс</oddHeader>
    <oddFooter>&amp;LФорма согласуется с заказчиком&amp;RСтраница &amp;P из &amp;N</oddFooter>
  </headerFooter>
</worksheet>
</file>

<file path=xl/worksheets/sheet2.xml><?xml version="1.0" encoding="utf-8"?>
<worksheet xmlns="http://schemas.openxmlformats.org/spreadsheetml/2006/main">
  <sheetPr filterMode="false">
    <pageSetUpPr fitToPage="0"/>
  </sheetPr>
  <dimension ref="A2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42"/>
  </cols>
  <sheetData>
    <row r="2" customFormat="false" ht="30" hidden="false" customHeight="true" outlineLevel="0" collapsed="false">
      <c r="A2" s="1" t="s">
        <v>40</v>
      </c>
      <c r="B2" s="1"/>
    </row>
    <row r="3" customFormat="false" ht="24" hidden="false" customHeight="true" outlineLevel="0" collapsed="false">
      <c r="A3" s="2" t="s">
        <v>1</v>
      </c>
      <c r="B3" s="2"/>
    </row>
    <row r="5" customFormat="false" ht="48" hidden="false" customHeight="true" outlineLevel="0" collapsed="false">
      <c r="A5" s="3" t="s">
        <v>41</v>
      </c>
      <c r="B5" s="3" t="s">
        <v>42</v>
      </c>
    </row>
    <row r="6" customFormat="false" ht="33" hidden="false" customHeight="true" outlineLevel="0" collapsed="false">
      <c r="A6" s="4" t="s">
        <v>43</v>
      </c>
      <c r="B6" s="5"/>
    </row>
    <row r="7" customFormat="false" ht="33" hidden="false" customHeight="true" outlineLevel="0" collapsed="false">
      <c r="A7" s="4" t="s">
        <v>44</v>
      </c>
      <c r="B7" s="5"/>
    </row>
    <row r="8" customFormat="false" ht="33" hidden="false" customHeight="true" outlineLevel="0" collapsed="false">
      <c r="A8" s="4" t="s">
        <v>45</v>
      </c>
      <c r="B8" s="5"/>
    </row>
    <row r="9" customFormat="false" ht="33" hidden="false" customHeight="true" outlineLevel="0" collapsed="false">
      <c r="A9" s="4" t="s">
        <v>46</v>
      </c>
      <c r="B9" s="5"/>
    </row>
    <row r="10" customFormat="false" ht="33" hidden="false" customHeight="true" outlineLevel="0" collapsed="false">
      <c r="A10" s="4" t="s">
        <v>47</v>
      </c>
      <c r="B10" s="5"/>
    </row>
    <row r="11" customFormat="false" ht="33" hidden="false" customHeight="true" outlineLevel="0" collapsed="false">
      <c r="A11" s="4" t="s">
        <v>48</v>
      </c>
      <c r="B11" s="6"/>
    </row>
    <row r="12" customFormat="false" ht="33" hidden="false" customHeight="true" outlineLevel="0" collapsed="false">
      <c r="A12" s="4" t="s">
        <v>49</v>
      </c>
      <c r="B12" s="6"/>
    </row>
    <row r="13" customFormat="false" ht="33" hidden="false" customHeight="true" outlineLevel="0" collapsed="false">
      <c r="A13" s="4" t="s">
        <v>50</v>
      </c>
      <c r="B13" s="6"/>
    </row>
    <row r="14" customFormat="false" ht="33" hidden="false" customHeight="true" outlineLevel="0" collapsed="false">
      <c r="A14" s="4" t="s">
        <v>51</v>
      </c>
      <c r="B14" s="5"/>
    </row>
    <row r="15" customFormat="false" ht="33" hidden="false" customHeight="true" outlineLevel="0" collapsed="false">
      <c r="A15" s="4" t="s">
        <v>52</v>
      </c>
      <c r="B15" s="5"/>
    </row>
    <row r="16" customFormat="false" ht="33" hidden="false" customHeight="true" outlineLevel="0" collapsed="false">
      <c r="A16" s="4" t="s">
        <v>53</v>
      </c>
      <c r="B16" s="5"/>
    </row>
    <row r="17" customFormat="false" ht="33" hidden="false" customHeight="true" outlineLevel="0" collapsed="false">
      <c r="A17" s="4" t="s">
        <v>54</v>
      </c>
      <c r="B17" s="5"/>
    </row>
    <row r="18" customFormat="false" ht="33" hidden="false" customHeight="true" outlineLevel="0" collapsed="false">
      <c r="A18" s="4" t="s">
        <v>55</v>
      </c>
      <c r="B18" s="5"/>
    </row>
    <row r="19" customFormat="false" ht="33" hidden="false" customHeight="true" outlineLevel="0" collapsed="false">
      <c r="A19" s="4" t="s">
        <v>56</v>
      </c>
      <c r="B19" s="5"/>
    </row>
    <row r="20" customFormat="false" ht="33" hidden="false" customHeight="true" outlineLevel="0" collapsed="false">
      <c r="A20" s="4" t="s">
        <v>57</v>
      </c>
      <c r="B20" s="5"/>
    </row>
    <row r="21" customFormat="false" ht="33" hidden="false" customHeight="true" outlineLevel="0" collapsed="false">
      <c r="A21" s="4" t="s">
        <v>58</v>
      </c>
      <c r="B21" s="5"/>
    </row>
  </sheetData>
  <mergeCells count="2">
    <mergeCell ref="A2:B2"/>
    <mergeCell ref="A3:B3"/>
  </mergeCells>
  <printOptions headings="false" gridLines="false" gridLinesSet="true" horizontalCentered="true" verticalCentered="false"/>
  <pageMargins left="0.25" right="0.25" top="0.4" bottom="0.4" header="0.15" footer="0.15"/>
  <pageSetup paperSize="9" scale="100" pageOrder="downThenOver" orientation="portrait" blackAndWhite="false" draft="false" cellComments="none" horizontalDpi="300" verticalDpi="300" copies="1"/>
  <headerFooter differentFirst="false" differentOddEven="false">
    <oddHeader>&amp;LАвторская сверка&amp;CИсполнительная смета&amp;RСметрикс</oddHeader>
    <oddFooter>&amp;LФорма согласуется с заказчиком&amp;RСтраница &amp;P из &amp;N</oddFooter>
  </headerFooter>
</worksheet>
</file>

<file path=xl/worksheets/sheet3.xml><?xml version="1.0" encoding="utf-8"?>
<worksheet xmlns="http://schemas.openxmlformats.org/spreadsheetml/2006/main">
  <sheetPr filterMode="false">
    <pageSetUpPr fitToPage="0"/>
  </sheetPr>
  <dimension ref="A2:M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2.61"/>
    <col collapsed="false" customWidth="true" hidden="false" outlineLevel="0" max="4" min="4" style="0" width="19.6"/>
    <col collapsed="false" customWidth="true" hidden="false" outlineLevel="0" max="11" min="5" style="0" width="10.51"/>
    <col collapsed="false" customWidth="true" hidden="false" outlineLevel="0" max="12" min="12" style="0" width="11.2"/>
    <col collapsed="false" customWidth="true" hidden="false" outlineLevel="0" max="13" min="13" style="0" width="12.61"/>
  </cols>
  <sheetData>
    <row r="2" customFormat="false" ht="30" hidden="false" customHeight="true" outlineLevel="0" collapsed="false">
      <c r="A2" s="1" t="s">
        <v>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customFormat="false" ht="48" hidden="false" customHeight="true" outlineLevel="0" collapsed="false">
      <c r="A5" s="3" t="s">
        <v>60</v>
      </c>
      <c r="B5" s="3" t="s">
        <v>61</v>
      </c>
      <c r="C5" s="3" t="s">
        <v>62</v>
      </c>
      <c r="D5" s="3" t="s">
        <v>63</v>
      </c>
      <c r="E5" s="3" t="s">
        <v>64</v>
      </c>
      <c r="F5" s="3" t="s">
        <v>65</v>
      </c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71</v>
      </c>
      <c r="M5" s="3" t="s">
        <v>72</v>
      </c>
    </row>
    <row r="6" customFormat="false" ht="37.5" hidden="false" customHeight="true" outlineLevel="0" collapsed="false">
      <c r="A6" s="5"/>
      <c r="B6" s="5"/>
      <c r="C6" s="5"/>
      <c r="D6" s="5"/>
      <c r="E6" s="5"/>
      <c r="F6" s="7"/>
      <c r="G6" s="8" t="str">
        <f aca="false">IF(A6="","",F6+SUMIFS(Изменения!$D$6:$D$25,Изменения!$A$6:$A$25,A6,Изменения!$H$6:$H$25,"Согласовано"))</f>
        <v/>
      </c>
      <c r="H6" s="7"/>
      <c r="I6" s="8" t="str">
        <f aca="false">IF(A6="","",IF(Исходные!$B$13="","",SUMIFS(Акты!$G$6:$G$35,Акты!$A$6:$A$35,A6,Акты!$L$6:$L$35,1)))</f>
        <v/>
      </c>
      <c r="J6" s="8" t="str">
        <f aca="false">IF(A6="","",IF(Исходные!$B$11="","",SUMIFS(Акты!$G$6:$G$35,Акты!$A$6:$A$35,A6,Акты!$L$6:$L$35,1,Акты!$E$6:$E$35,"&lt;"&amp;Исходные!$B$11)))</f>
        <v/>
      </c>
      <c r="K6" s="9" t="str">
        <f aca="false">IF(OR(A6="",I6="",J6=""),"",I6-J6)</f>
        <v/>
      </c>
      <c r="L6" s="9" t="str">
        <f aca="false">IF(OR(A6="",I6=""),"",I6-F6)</f>
        <v/>
      </c>
      <c r="M6" s="9" t="str">
        <f aca="false">IF(OR(A6="",I6="",H6=""),"",H6-I6)</f>
        <v/>
      </c>
    </row>
    <row r="7" customFormat="false" ht="37.5" hidden="false" customHeight="true" outlineLevel="0" collapsed="false">
      <c r="A7" s="5"/>
      <c r="B7" s="5"/>
      <c r="C7" s="5"/>
      <c r="D7" s="5"/>
      <c r="E7" s="5"/>
      <c r="F7" s="7"/>
      <c r="G7" s="8" t="str">
        <f aca="false">IF(A7="","",F7+SUMIFS(Изменения!$D$6:$D$25,Изменения!$A$6:$A$25,A7,Изменения!$H$6:$H$25,"Согласовано"))</f>
        <v/>
      </c>
      <c r="H7" s="7"/>
      <c r="I7" s="8" t="str">
        <f aca="false">IF(A7="","",IF(Исходные!$B$13="","",SUMIFS(Акты!$G$6:$G$35,Акты!$A$6:$A$35,A7,Акты!$L$6:$L$35,1)))</f>
        <v/>
      </c>
      <c r="J7" s="8" t="str">
        <f aca="false">IF(A7="","",IF(Исходные!$B$11="","",SUMIFS(Акты!$G$6:$G$35,Акты!$A$6:$A$35,A7,Акты!$L$6:$L$35,1,Акты!$E$6:$E$35,"&lt;"&amp;Исходные!$B$11)))</f>
        <v/>
      </c>
      <c r="K7" s="9" t="str">
        <f aca="false">IF(OR(A7="",I7="",J7=""),"",I7-J7)</f>
        <v/>
      </c>
      <c r="L7" s="9" t="str">
        <f aca="false">IF(OR(A7="",I7=""),"",I7-F7)</f>
        <v/>
      </c>
      <c r="M7" s="9" t="str">
        <f aca="false">IF(OR(A7="",I7="",H7=""),"",H7-I7)</f>
        <v/>
      </c>
    </row>
    <row r="8" customFormat="false" ht="37.5" hidden="false" customHeight="true" outlineLevel="0" collapsed="false">
      <c r="A8" s="5"/>
      <c r="B8" s="5"/>
      <c r="C8" s="5"/>
      <c r="D8" s="5"/>
      <c r="E8" s="5"/>
      <c r="F8" s="7"/>
      <c r="G8" s="8" t="str">
        <f aca="false">IF(A8="","",F8+SUMIFS(Изменения!$D$6:$D$25,Изменения!$A$6:$A$25,A8,Изменения!$H$6:$H$25,"Согласовано"))</f>
        <v/>
      </c>
      <c r="H8" s="7"/>
      <c r="I8" s="8" t="str">
        <f aca="false">IF(A8="","",IF(Исходные!$B$13="","",SUMIFS(Акты!$G$6:$G$35,Акты!$A$6:$A$35,A8,Акты!$L$6:$L$35,1)))</f>
        <v/>
      </c>
      <c r="J8" s="8" t="str">
        <f aca="false">IF(A8="","",IF(Исходные!$B$11="","",SUMIFS(Акты!$G$6:$G$35,Акты!$A$6:$A$35,A8,Акты!$L$6:$L$35,1,Акты!$E$6:$E$35,"&lt;"&amp;Исходные!$B$11)))</f>
        <v/>
      </c>
      <c r="K8" s="9" t="str">
        <f aca="false">IF(OR(A8="",I8="",J8=""),"",I8-J8)</f>
        <v/>
      </c>
      <c r="L8" s="9" t="str">
        <f aca="false">IF(OR(A8="",I8=""),"",I8-F8)</f>
        <v/>
      </c>
      <c r="M8" s="9" t="str">
        <f aca="false">IF(OR(A8="",I8="",H8=""),"",H8-I8)</f>
        <v/>
      </c>
    </row>
    <row r="9" customFormat="false" ht="37.5" hidden="false" customHeight="true" outlineLevel="0" collapsed="false">
      <c r="A9" s="5"/>
      <c r="B9" s="5"/>
      <c r="C9" s="5"/>
      <c r="D9" s="5"/>
      <c r="E9" s="5"/>
      <c r="F9" s="7"/>
      <c r="G9" s="8" t="str">
        <f aca="false">IF(A9="","",F9+SUMIFS(Изменения!$D$6:$D$25,Изменения!$A$6:$A$25,A9,Изменения!$H$6:$H$25,"Согласовано"))</f>
        <v/>
      </c>
      <c r="H9" s="7"/>
      <c r="I9" s="8" t="str">
        <f aca="false">IF(A9="","",IF(Исходные!$B$13="","",SUMIFS(Акты!$G$6:$G$35,Акты!$A$6:$A$35,A9,Акты!$L$6:$L$35,1)))</f>
        <v/>
      </c>
      <c r="J9" s="8" t="str">
        <f aca="false">IF(A9="","",IF(Исходные!$B$11="","",SUMIFS(Акты!$G$6:$G$35,Акты!$A$6:$A$35,A9,Акты!$L$6:$L$35,1,Акты!$E$6:$E$35,"&lt;"&amp;Исходные!$B$11)))</f>
        <v/>
      </c>
      <c r="K9" s="9" t="str">
        <f aca="false">IF(OR(A9="",I9="",J9=""),"",I9-J9)</f>
        <v/>
      </c>
      <c r="L9" s="9" t="str">
        <f aca="false">IF(OR(A9="",I9=""),"",I9-F9)</f>
        <v/>
      </c>
      <c r="M9" s="9" t="str">
        <f aca="false">IF(OR(A9="",I9="",H9=""),"",H9-I9)</f>
        <v/>
      </c>
    </row>
    <row r="10" customFormat="false" ht="37.5" hidden="false" customHeight="true" outlineLevel="0" collapsed="false">
      <c r="A10" s="5"/>
      <c r="B10" s="5"/>
      <c r="C10" s="5"/>
      <c r="D10" s="5"/>
      <c r="E10" s="5"/>
      <c r="F10" s="7"/>
      <c r="G10" s="8" t="str">
        <f aca="false">IF(A10="","",F10+SUMIFS(Изменения!$D$6:$D$25,Изменения!$A$6:$A$25,A10,Изменения!$H$6:$H$25,"Согласовано"))</f>
        <v/>
      </c>
      <c r="H10" s="7"/>
      <c r="I10" s="8" t="str">
        <f aca="false">IF(A10="","",IF(Исходные!$B$13="","",SUMIFS(Акты!$G$6:$G$35,Акты!$A$6:$A$35,A10,Акты!$L$6:$L$35,1)))</f>
        <v/>
      </c>
      <c r="J10" s="8" t="str">
        <f aca="false">IF(A10="","",IF(Исходные!$B$11="","",SUMIFS(Акты!$G$6:$G$35,Акты!$A$6:$A$35,A10,Акты!$L$6:$L$35,1,Акты!$E$6:$E$35,"&lt;"&amp;Исходные!$B$11)))</f>
        <v/>
      </c>
      <c r="K10" s="9" t="str">
        <f aca="false">IF(OR(A10="",I10="",J10=""),"",I10-J10)</f>
        <v/>
      </c>
      <c r="L10" s="9" t="str">
        <f aca="false">IF(OR(A10="",I10=""),"",I10-F10)</f>
        <v/>
      </c>
      <c r="M10" s="9" t="str">
        <f aca="false">IF(OR(A10="",I10="",H10=""),"",H10-I10)</f>
        <v/>
      </c>
    </row>
    <row r="11" customFormat="false" ht="37.5" hidden="false" customHeight="true" outlineLevel="0" collapsed="false">
      <c r="A11" s="5"/>
      <c r="B11" s="5"/>
      <c r="C11" s="5"/>
      <c r="D11" s="5"/>
      <c r="E11" s="5"/>
      <c r="F11" s="7"/>
      <c r="G11" s="8" t="str">
        <f aca="false">IF(A11="","",F11+SUMIFS(Изменения!$D$6:$D$25,Изменения!$A$6:$A$25,A11,Изменения!$H$6:$H$25,"Согласовано"))</f>
        <v/>
      </c>
      <c r="H11" s="7"/>
      <c r="I11" s="8" t="str">
        <f aca="false">IF(A11="","",IF(Исходные!$B$13="","",SUMIFS(Акты!$G$6:$G$35,Акты!$A$6:$A$35,A11,Акты!$L$6:$L$35,1)))</f>
        <v/>
      </c>
      <c r="J11" s="8" t="str">
        <f aca="false">IF(A11="","",IF(Исходные!$B$11="","",SUMIFS(Акты!$G$6:$G$35,Акты!$A$6:$A$35,A11,Акты!$L$6:$L$35,1,Акты!$E$6:$E$35,"&lt;"&amp;Исходные!$B$11)))</f>
        <v/>
      </c>
      <c r="K11" s="9" t="str">
        <f aca="false">IF(OR(A11="",I11="",J11=""),"",I11-J11)</f>
        <v/>
      </c>
      <c r="L11" s="9" t="str">
        <f aca="false">IF(OR(A11="",I11=""),"",I11-F11)</f>
        <v/>
      </c>
      <c r="M11" s="9" t="str">
        <f aca="false">IF(OR(A11="",I11="",H11=""),"",H11-I11)</f>
        <v/>
      </c>
    </row>
    <row r="12" customFormat="false" ht="37.5" hidden="false" customHeight="true" outlineLevel="0" collapsed="false">
      <c r="A12" s="5"/>
      <c r="B12" s="5"/>
      <c r="C12" s="5"/>
      <c r="D12" s="5"/>
      <c r="E12" s="5"/>
      <c r="F12" s="7"/>
      <c r="G12" s="8" t="str">
        <f aca="false">IF(A12="","",F12+SUMIFS(Изменения!$D$6:$D$25,Изменения!$A$6:$A$25,A12,Изменения!$H$6:$H$25,"Согласовано"))</f>
        <v/>
      </c>
      <c r="H12" s="7"/>
      <c r="I12" s="8" t="str">
        <f aca="false">IF(A12="","",IF(Исходные!$B$13="","",SUMIFS(Акты!$G$6:$G$35,Акты!$A$6:$A$35,A12,Акты!$L$6:$L$35,1)))</f>
        <v/>
      </c>
      <c r="J12" s="8" t="str">
        <f aca="false">IF(A12="","",IF(Исходные!$B$11="","",SUMIFS(Акты!$G$6:$G$35,Акты!$A$6:$A$35,A12,Акты!$L$6:$L$35,1,Акты!$E$6:$E$35,"&lt;"&amp;Исходные!$B$11)))</f>
        <v/>
      </c>
      <c r="K12" s="9" t="str">
        <f aca="false">IF(OR(A12="",I12="",J12=""),"",I12-J12)</f>
        <v/>
      </c>
      <c r="L12" s="9" t="str">
        <f aca="false">IF(OR(A12="",I12=""),"",I12-F12)</f>
        <v/>
      </c>
      <c r="M12" s="9" t="str">
        <f aca="false">IF(OR(A12="",I12="",H12=""),"",H12-I12)</f>
        <v/>
      </c>
    </row>
    <row r="13" customFormat="false" ht="37.5" hidden="false" customHeight="true" outlineLevel="0" collapsed="false">
      <c r="A13" s="5"/>
      <c r="B13" s="5"/>
      <c r="C13" s="5"/>
      <c r="D13" s="5"/>
      <c r="E13" s="5"/>
      <c r="F13" s="7"/>
      <c r="G13" s="8" t="str">
        <f aca="false">IF(A13="","",F13+SUMIFS(Изменения!$D$6:$D$25,Изменения!$A$6:$A$25,A13,Изменения!$H$6:$H$25,"Согласовано"))</f>
        <v/>
      </c>
      <c r="H13" s="7"/>
      <c r="I13" s="8" t="str">
        <f aca="false">IF(A13="","",IF(Исходные!$B$13="","",SUMIFS(Акты!$G$6:$G$35,Акты!$A$6:$A$35,A13,Акты!$L$6:$L$35,1)))</f>
        <v/>
      </c>
      <c r="J13" s="8" t="str">
        <f aca="false">IF(A13="","",IF(Исходные!$B$11="","",SUMIFS(Акты!$G$6:$G$35,Акты!$A$6:$A$35,A13,Акты!$L$6:$L$35,1,Акты!$E$6:$E$35,"&lt;"&amp;Исходные!$B$11)))</f>
        <v/>
      </c>
      <c r="K13" s="9" t="str">
        <f aca="false">IF(OR(A13="",I13="",J13=""),"",I13-J13)</f>
        <v/>
      </c>
      <c r="L13" s="9" t="str">
        <f aca="false">IF(OR(A13="",I13=""),"",I13-F13)</f>
        <v/>
      </c>
      <c r="M13" s="9" t="str">
        <f aca="false">IF(OR(A13="",I13="",H13=""),"",H13-I13)</f>
        <v/>
      </c>
    </row>
    <row r="14" customFormat="false" ht="37.5" hidden="false" customHeight="true" outlineLevel="0" collapsed="false">
      <c r="A14" s="5"/>
      <c r="B14" s="5"/>
      <c r="C14" s="5"/>
      <c r="D14" s="5"/>
      <c r="E14" s="5"/>
      <c r="F14" s="7"/>
      <c r="G14" s="8" t="str">
        <f aca="false">IF(A14="","",F14+SUMIFS(Изменения!$D$6:$D$25,Изменения!$A$6:$A$25,A14,Изменения!$H$6:$H$25,"Согласовано"))</f>
        <v/>
      </c>
      <c r="H14" s="7"/>
      <c r="I14" s="8" t="str">
        <f aca="false">IF(A14="","",IF(Исходные!$B$13="","",SUMIFS(Акты!$G$6:$G$35,Акты!$A$6:$A$35,A14,Акты!$L$6:$L$35,1)))</f>
        <v/>
      </c>
      <c r="J14" s="8" t="str">
        <f aca="false">IF(A14="","",IF(Исходные!$B$11="","",SUMIFS(Акты!$G$6:$G$35,Акты!$A$6:$A$35,A14,Акты!$L$6:$L$35,1,Акты!$E$6:$E$35,"&lt;"&amp;Исходные!$B$11)))</f>
        <v/>
      </c>
      <c r="K14" s="9" t="str">
        <f aca="false">IF(OR(A14="",I14="",J14=""),"",I14-J14)</f>
        <v/>
      </c>
      <c r="L14" s="9" t="str">
        <f aca="false">IF(OR(A14="",I14=""),"",I14-F14)</f>
        <v/>
      </c>
      <c r="M14" s="9" t="str">
        <f aca="false">IF(OR(A14="",I14="",H14=""),"",H14-I14)</f>
        <v/>
      </c>
    </row>
    <row r="15" customFormat="false" ht="37.5" hidden="false" customHeight="true" outlineLevel="0" collapsed="false">
      <c r="A15" s="5"/>
      <c r="B15" s="5"/>
      <c r="C15" s="5"/>
      <c r="D15" s="5"/>
      <c r="E15" s="5"/>
      <c r="F15" s="7"/>
      <c r="G15" s="8" t="str">
        <f aca="false">IF(A15="","",F15+SUMIFS(Изменения!$D$6:$D$25,Изменения!$A$6:$A$25,A15,Изменения!$H$6:$H$25,"Согласовано"))</f>
        <v/>
      </c>
      <c r="H15" s="7"/>
      <c r="I15" s="8" t="str">
        <f aca="false">IF(A15="","",IF(Исходные!$B$13="","",SUMIFS(Акты!$G$6:$G$35,Акты!$A$6:$A$35,A15,Акты!$L$6:$L$35,1)))</f>
        <v/>
      </c>
      <c r="J15" s="8" t="str">
        <f aca="false">IF(A15="","",IF(Исходные!$B$11="","",SUMIFS(Акты!$G$6:$G$35,Акты!$A$6:$A$35,A15,Акты!$L$6:$L$35,1,Акты!$E$6:$E$35,"&lt;"&amp;Исходные!$B$11)))</f>
        <v/>
      </c>
      <c r="K15" s="9" t="str">
        <f aca="false">IF(OR(A15="",I15="",J15=""),"",I15-J15)</f>
        <v/>
      </c>
      <c r="L15" s="9" t="str">
        <f aca="false">IF(OR(A15="",I15=""),"",I15-F15)</f>
        <v/>
      </c>
      <c r="M15" s="9" t="str">
        <f aca="false">IF(OR(A15="",I15="",H15=""),"",H15-I15)</f>
        <v/>
      </c>
    </row>
    <row r="16" customFormat="false" ht="37.5" hidden="false" customHeight="true" outlineLevel="0" collapsed="false">
      <c r="A16" s="5"/>
      <c r="B16" s="5"/>
      <c r="C16" s="5"/>
      <c r="D16" s="5"/>
      <c r="E16" s="5"/>
      <c r="F16" s="7"/>
      <c r="G16" s="8" t="str">
        <f aca="false">IF(A16="","",F16+SUMIFS(Изменения!$D$6:$D$25,Изменения!$A$6:$A$25,A16,Изменения!$H$6:$H$25,"Согласовано"))</f>
        <v/>
      </c>
      <c r="H16" s="7"/>
      <c r="I16" s="8" t="str">
        <f aca="false">IF(A16="","",IF(Исходные!$B$13="","",SUMIFS(Акты!$G$6:$G$35,Акты!$A$6:$A$35,A16,Акты!$L$6:$L$35,1)))</f>
        <v/>
      </c>
      <c r="J16" s="8" t="str">
        <f aca="false">IF(A16="","",IF(Исходные!$B$11="","",SUMIFS(Акты!$G$6:$G$35,Акты!$A$6:$A$35,A16,Акты!$L$6:$L$35,1,Акты!$E$6:$E$35,"&lt;"&amp;Исходные!$B$11)))</f>
        <v/>
      </c>
      <c r="K16" s="9" t="str">
        <f aca="false">IF(OR(A16="",I16="",J16=""),"",I16-J16)</f>
        <v/>
      </c>
      <c r="L16" s="9" t="str">
        <f aca="false">IF(OR(A16="",I16=""),"",I16-F16)</f>
        <v/>
      </c>
      <c r="M16" s="9" t="str">
        <f aca="false">IF(OR(A16="",I16="",H16=""),"",H16-I16)</f>
        <v/>
      </c>
    </row>
    <row r="17" customFormat="false" ht="37.5" hidden="false" customHeight="true" outlineLevel="0" collapsed="false">
      <c r="A17" s="5"/>
      <c r="B17" s="5"/>
      <c r="C17" s="5"/>
      <c r="D17" s="5"/>
      <c r="E17" s="5"/>
      <c r="F17" s="7"/>
      <c r="G17" s="8" t="str">
        <f aca="false">IF(A17="","",F17+SUMIFS(Изменения!$D$6:$D$25,Изменения!$A$6:$A$25,A17,Изменения!$H$6:$H$25,"Согласовано"))</f>
        <v/>
      </c>
      <c r="H17" s="7"/>
      <c r="I17" s="8" t="str">
        <f aca="false">IF(A17="","",IF(Исходные!$B$13="","",SUMIFS(Акты!$G$6:$G$35,Акты!$A$6:$A$35,A17,Акты!$L$6:$L$35,1)))</f>
        <v/>
      </c>
      <c r="J17" s="8" t="str">
        <f aca="false">IF(A17="","",IF(Исходные!$B$11="","",SUMIFS(Акты!$G$6:$G$35,Акты!$A$6:$A$35,A17,Акты!$L$6:$L$35,1,Акты!$E$6:$E$35,"&lt;"&amp;Исходные!$B$11)))</f>
        <v/>
      </c>
      <c r="K17" s="9" t="str">
        <f aca="false">IF(OR(A17="",I17="",J17=""),"",I17-J17)</f>
        <v/>
      </c>
      <c r="L17" s="9" t="str">
        <f aca="false">IF(OR(A17="",I17=""),"",I17-F17)</f>
        <v/>
      </c>
      <c r="M17" s="9" t="str">
        <f aca="false">IF(OR(A17="",I17="",H17=""),"",H17-I17)</f>
        <v/>
      </c>
    </row>
    <row r="18" customFormat="false" ht="37.5" hidden="false" customHeight="true" outlineLevel="0" collapsed="false">
      <c r="A18" s="5"/>
      <c r="B18" s="5"/>
      <c r="C18" s="5"/>
      <c r="D18" s="5"/>
      <c r="E18" s="5"/>
      <c r="F18" s="7"/>
      <c r="G18" s="8" t="str">
        <f aca="false">IF(A18="","",F18+SUMIFS(Изменения!$D$6:$D$25,Изменения!$A$6:$A$25,A18,Изменения!$H$6:$H$25,"Согласовано"))</f>
        <v/>
      </c>
      <c r="H18" s="7"/>
      <c r="I18" s="8" t="str">
        <f aca="false">IF(A18="","",IF(Исходные!$B$13="","",SUMIFS(Акты!$G$6:$G$35,Акты!$A$6:$A$35,A18,Акты!$L$6:$L$35,1)))</f>
        <v/>
      </c>
      <c r="J18" s="8" t="str">
        <f aca="false">IF(A18="","",IF(Исходные!$B$11="","",SUMIFS(Акты!$G$6:$G$35,Акты!$A$6:$A$35,A18,Акты!$L$6:$L$35,1,Акты!$E$6:$E$35,"&lt;"&amp;Исходные!$B$11)))</f>
        <v/>
      </c>
      <c r="K18" s="9" t="str">
        <f aca="false">IF(OR(A18="",I18="",J18=""),"",I18-J18)</f>
        <v/>
      </c>
      <c r="L18" s="9" t="str">
        <f aca="false">IF(OR(A18="",I18=""),"",I18-F18)</f>
        <v/>
      </c>
      <c r="M18" s="9" t="str">
        <f aca="false">IF(OR(A18="",I18="",H18=""),"",H18-I18)</f>
        <v/>
      </c>
    </row>
    <row r="19" customFormat="false" ht="37.5" hidden="false" customHeight="true" outlineLevel="0" collapsed="false">
      <c r="A19" s="5"/>
      <c r="B19" s="5"/>
      <c r="C19" s="5"/>
      <c r="D19" s="5"/>
      <c r="E19" s="5"/>
      <c r="F19" s="7"/>
      <c r="G19" s="8" t="str">
        <f aca="false">IF(A19="","",F19+SUMIFS(Изменения!$D$6:$D$25,Изменения!$A$6:$A$25,A19,Изменения!$H$6:$H$25,"Согласовано"))</f>
        <v/>
      </c>
      <c r="H19" s="7"/>
      <c r="I19" s="8" t="str">
        <f aca="false">IF(A19="","",IF(Исходные!$B$13="","",SUMIFS(Акты!$G$6:$G$35,Акты!$A$6:$A$35,A19,Акты!$L$6:$L$35,1)))</f>
        <v/>
      </c>
      <c r="J19" s="8" t="str">
        <f aca="false">IF(A19="","",IF(Исходные!$B$11="","",SUMIFS(Акты!$G$6:$G$35,Акты!$A$6:$A$35,A19,Акты!$L$6:$L$35,1,Акты!$E$6:$E$35,"&lt;"&amp;Исходные!$B$11)))</f>
        <v/>
      </c>
      <c r="K19" s="9" t="str">
        <f aca="false">IF(OR(A19="",I19="",J19=""),"",I19-J19)</f>
        <v/>
      </c>
      <c r="L19" s="9" t="str">
        <f aca="false">IF(OR(A19="",I19=""),"",I19-F19)</f>
        <v/>
      </c>
      <c r="M19" s="9" t="str">
        <f aca="false">IF(OR(A19="",I19="",H19=""),"",H19-I19)</f>
        <v/>
      </c>
    </row>
    <row r="20" customFormat="false" ht="37.5" hidden="false" customHeight="true" outlineLevel="0" collapsed="false">
      <c r="A20" s="5"/>
      <c r="B20" s="5"/>
      <c r="C20" s="5"/>
      <c r="D20" s="5"/>
      <c r="E20" s="5"/>
      <c r="F20" s="7"/>
      <c r="G20" s="8" t="str">
        <f aca="false">IF(A20="","",F20+SUMIFS(Изменения!$D$6:$D$25,Изменения!$A$6:$A$25,A20,Изменения!$H$6:$H$25,"Согласовано"))</f>
        <v/>
      </c>
      <c r="H20" s="7"/>
      <c r="I20" s="8" t="str">
        <f aca="false">IF(A20="","",IF(Исходные!$B$13="","",SUMIFS(Акты!$G$6:$G$35,Акты!$A$6:$A$35,A20,Акты!$L$6:$L$35,1)))</f>
        <v/>
      </c>
      <c r="J20" s="8" t="str">
        <f aca="false">IF(A20="","",IF(Исходные!$B$11="","",SUMIFS(Акты!$G$6:$G$35,Акты!$A$6:$A$35,A20,Акты!$L$6:$L$35,1,Акты!$E$6:$E$35,"&lt;"&amp;Исходные!$B$11)))</f>
        <v/>
      </c>
      <c r="K20" s="9" t="str">
        <f aca="false">IF(OR(A20="",I20="",J20=""),"",I20-J20)</f>
        <v/>
      </c>
      <c r="L20" s="9" t="str">
        <f aca="false">IF(OR(A20="",I20=""),"",I20-F20)</f>
        <v/>
      </c>
      <c r="M20" s="9" t="str">
        <f aca="false">IF(OR(A20="",I20="",H20=""),"",H20-I20)</f>
        <v/>
      </c>
    </row>
    <row r="32" customFormat="false" ht="24.75" hidden="false" customHeight="true" outlineLevel="0" collapsed="false">
      <c r="A32" s="2" t="s">
        <v>73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4" customFormat="false" ht="55.5" hidden="false" customHeight="true" outlineLevel="0" collapsed="false">
      <c r="A34" s="3" t="s">
        <v>60</v>
      </c>
      <c r="B34" s="3" t="s">
        <v>63</v>
      </c>
      <c r="C34" s="3" t="s">
        <v>64</v>
      </c>
      <c r="D34" s="3" t="s">
        <v>74</v>
      </c>
      <c r="E34" s="3" t="s">
        <v>75</v>
      </c>
      <c r="F34" s="3" t="s">
        <v>76</v>
      </c>
      <c r="G34" s="3" t="s">
        <v>77</v>
      </c>
      <c r="H34" s="3" t="s">
        <v>78</v>
      </c>
      <c r="I34" s="3" t="s">
        <v>79</v>
      </c>
      <c r="J34" s="3" t="s">
        <v>80</v>
      </c>
      <c r="K34" s="3" t="s">
        <v>81</v>
      </c>
      <c r="L34" s="3" t="s">
        <v>82</v>
      </c>
      <c r="M34" s="3" t="s">
        <v>83</v>
      </c>
    </row>
    <row r="35" customFormat="false" ht="37.5" hidden="false" customHeight="true" outlineLevel="0" collapsed="false">
      <c r="A35" s="10" t="str">
        <f aca="false">IF(A6="","",A6)</f>
        <v/>
      </c>
      <c r="B35" s="10" t="str">
        <f aca="false">IF(A6="","",D6)</f>
        <v/>
      </c>
      <c r="C35" s="10" t="str">
        <f aca="false">IF(A6="","",E6)</f>
        <v/>
      </c>
      <c r="D35" s="11"/>
      <c r="E35" s="5"/>
      <c r="F35" s="12" t="str">
        <f aca="false">IF(OR(A6="",D35="",F6=""),"",ROUND(F6*D35,2))</f>
        <v/>
      </c>
      <c r="G35" s="12" t="str">
        <f aca="false">IF(OR(A6="",D35="",G6=""),"",ROUND(G6*D35,2))</f>
        <v/>
      </c>
      <c r="H35" s="12" t="str">
        <f aca="false">IF(OR(A6="",D35="",H6=""),"",ROUND(H6*D35,2))</f>
        <v/>
      </c>
      <c r="I35" s="12" t="str">
        <f aca="false">IF(OR(A6="",D35="",I6=""),"",ROUND(I6*D35,2))</f>
        <v/>
      </c>
      <c r="J35" s="12" t="str">
        <f aca="false">IF(OR(A6="",D35="",J6=""),"",ROUND(J6*D35,2))</f>
        <v/>
      </c>
      <c r="K35" s="12" t="str">
        <f aca="false">IF(OR(A6="",D35="",K6=""),"",ROUND(K6*D35,2))</f>
        <v/>
      </c>
      <c r="L35" s="12" t="str">
        <f aca="false">IF(OR(A6="",D35="",M6=""),"",ROUND(M6*D35,2))</f>
        <v/>
      </c>
      <c r="M35" s="12" t="str">
        <f aca="false">IF(OR(I35="",F35=""),"",I35-F35)</f>
        <v/>
      </c>
    </row>
    <row r="36" customFormat="false" ht="37.5" hidden="false" customHeight="true" outlineLevel="0" collapsed="false">
      <c r="A36" s="10" t="str">
        <f aca="false">IF(A7="","",A7)</f>
        <v/>
      </c>
      <c r="B36" s="10" t="str">
        <f aca="false">IF(A7="","",D7)</f>
        <v/>
      </c>
      <c r="C36" s="10" t="str">
        <f aca="false">IF(A7="","",E7)</f>
        <v/>
      </c>
      <c r="D36" s="11"/>
      <c r="E36" s="5"/>
      <c r="F36" s="12" t="str">
        <f aca="false">IF(OR(A7="",D36="",F7=""),"",ROUND(F7*D36,2))</f>
        <v/>
      </c>
      <c r="G36" s="12" t="str">
        <f aca="false">IF(OR(A7="",D36="",G7=""),"",ROUND(G7*D36,2))</f>
        <v/>
      </c>
      <c r="H36" s="12" t="str">
        <f aca="false">IF(OR(A7="",D36="",H7=""),"",ROUND(H7*D36,2))</f>
        <v/>
      </c>
      <c r="I36" s="12" t="str">
        <f aca="false">IF(OR(A7="",D36="",I7=""),"",ROUND(I7*D36,2))</f>
        <v/>
      </c>
      <c r="J36" s="12" t="str">
        <f aca="false">IF(OR(A7="",D36="",J7=""),"",ROUND(J7*D36,2))</f>
        <v/>
      </c>
      <c r="K36" s="12" t="str">
        <f aca="false">IF(OR(A7="",D36="",K7=""),"",ROUND(K7*D36,2))</f>
        <v/>
      </c>
      <c r="L36" s="12" t="str">
        <f aca="false">IF(OR(A7="",D36="",M7=""),"",ROUND(M7*D36,2))</f>
        <v/>
      </c>
      <c r="M36" s="12" t="str">
        <f aca="false">IF(OR(I36="",F36=""),"",I36-F36)</f>
        <v/>
      </c>
    </row>
    <row r="37" customFormat="false" ht="37.5" hidden="false" customHeight="true" outlineLevel="0" collapsed="false">
      <c r="A37" s="10" t="str">
        <f aca="false">IF(A8="","",A8)</f>
        <v/>
      </c>
      <c r="B37" s="10" t="str">
        <f aca="false">IF(A8="","",D8)</f>
        <v/>
      </c>
      <c r="C37" s="10" t="str">
        <f aca="false">IF(A8="","",E8)</f>
        <v/>
      </c>
      <c r="D37" s="11"/>
      <c r="E37" s="5"/>
      <c r="F37" s="12" t="str">
        <f aca="false">IF(OR(A8="",D37="",F8=""),"",ROUND(F8*D37,2))</f>
        <v/>
      </c>
      <c r="G37" s="12" t="str">
        <f aca="false">IF(OR(A8="",D37="",G8=""),"",ROUND(G8*D37,2))</f>
        <v/>
      </c>
      <c r="H37" s="12" t="str">
        <f aca="false">IF(OR(A8="",D37="",H8=""),"",ROUND(H8*D37,2))</f>
        <v/>
      </c>
      <c r="I37" s="12" t="str">
        <f aca="false">IF(OR(A8="",D37="",I8=""),"",ROUND(I8*D37,2))</f>
        <v/>
      </c>
      <c r="J37" s="12" t="str">
        <f aca="false">IF(OR(A8="",D37="",J8=""),"",ROUND(J8*D37,2))</f>
        <v/>
      </c>
      <c r="K37" s="12" t="str">
        <f aca="false">IF(OR(A8="",D37="",K8=""),"",ROUND(K8*D37,2))</f>
        <v/>
      </c>
      <c r="L37" s="12" t="str">
        <f aca="false">IF(OR(A8="",D37="",M8=""),"",ROUND(M8*D37,2))</f>
        <v/>
      </c>
      <c r="M37" s="12" t="str">
        <f aca="false">IF(OR(I37="",F37=""),"",I37-F37)</f>
        <v/>
      </c>
    </row>
    <row r="38" customFormat="false" ht="37.5" hidden="false" customHeight="true" outlineLevel="0" collapsed="false">
      <c r="A38" s="10" t="str">
        <f aca="false">IF(A9="","",A9)</f>
        <v/>
      </c>
      <c r="B38" s="10" t="str">
        <f aca="false">IF(A9="","",D9)</f>
        <v/>
      </c>
      <c r="C38" s="10" t="str">
        <f aca="false">IF(A9="","",E9)</f>
        <v/>
      </c>
      <c r="D38" s="11"/>
      <c r="E38" s="5"/>
      <c r="F38" s="12" t="str">
        <f aca="false">IF(OR(A9="",D38="",F9=""),"",ROUND(F9*D38,2))</f>
        <v/>
      </c>
      <c r="G38" s="12" t="str">
        <f aca="false">IF(OR(A9="",D38="",G9=""),"",ROUND(G9*D38,2))</f>
        <v/>
      </c>
      <c r="H38" s="12" t="str">
        <f aca="false">IF(OR(A9="",D38="",H9=""),"",ROUND(H9*D38,2))</f>
        <v/>
      </c>
      <c r="I38" s="12" t="str">
        <f aca="false">IF(OR(A9="",D38="",I9=""),"",ROUND(I9*D38,2))</f>
        <v/>
      </c>
      <c r="J38" s="12" t="str">
        <f aca="false">IF(OR(A9="",D38="",J9=""),"",ROUND(J9*D38,2))</f>
        <v/>
      </c>
      <c r="K38" s="12" t="str">
        <f aca="false">IF(OR(A9="",D38="",K9=""),"",ROUND(K9*D38,2))</f>
        <v/>
      </c>
      <c r="L38" s="12" t="str">
        <f aca="false">IF(OR(A9="",D38="",M9=""),"",ROUND(M9*D38,2))</f>
        <v/>
      </c>
      <c r="M38" s="12" t="str">
        <f aca="false">IF(OR(I38="",F38=""),"",I38-F38)</f>
        <v/>
      </c>
    </row>
    <row r="39" customFormat="false" ht="37.5" hidden="false" customHeight="true" outlineLevel="0" collapsed="false">
      <c r="A39" s="10" t="str">
        <f aca="false">IF(A10="","",A10)</f>
        <v/>
      </c>
      <c r="B39" s="10" t="str">
        <f aca="false">IF(A10="","",D10)</f>
        <v/>
      </c>
      <c r="C39" s="10" t="str">
        <f aca="false">IF(A10="","",E10)</f>
        <v/>
      </c>
      <c r="D39" s="11"/>
      <c r="E39" s="5"/>
      <c r="F39" s="12" t="str">
        <f aca="false">IF(OR(A10="",D39="",F10=""),"",ROUND(F10*D39,2))</f>
        <v/>
      </c>
      <c r="G39" s="12" t="str">
        <f aca="false">IF(OR(A10="",D39="",G10=""),"",ROUND(G10*D39,2))</f>
        <v/>
      </c>
      <c r="H39" s="12" t="str">
        <f aca="false">IF(OR(A10="",D39="",H10=""),"",ROUND(H10*D39,2))</f>
        <v/>
      </c>
      <c r="I39" s="12" t="str">
        <f aca="false">IF(OR(A10="",D39="",I10=""),"",ROUND(I10*D39,2))</f>
        <v/>
      </c>
      <c r="J39" s="12" t="str">
        <f aca="false">IF(OR(A10="",D39="",J10=""),"",ROUND(J10*D39,2))</f>
        <v/>
      </c>
      <c r="K39" s="12" t="str">
        <f aca="false">IF(OR(A10="",D39="",K10=""),"",ROUND(K10*D39,2))</f>
        <v/>
      </c>
      <c r="L39" s="12" t="str">
        <f aca="false">IF(OR(A10="",D39="",M10=""),"",ROUND(M10*D39,2))</f>
        <v/>
      </c>
      <c r="M39" s="12" t="str">
        <f aca="false">IF(OR(I39="",F39=""),"",I39-F39)</f>
        <v/>
      </c>
    </row>
    <row r="40" customFormat="false" ht="37.5" hidden="false" customHeight="true" outlineLevel="0" collapsed="false">
      <c r="A40" s="10" t="str">
        <f aca="false">IF(A11="","",A11)</f>
        <v/>
      </c>
      <c r="B40" s="10" t="str">
        <f aca="false">IF(A11="","",D11)</f>
        <v/>
      </c>
      <c r="C40" s="10" t="str">
        <f aca="false">IF(A11="","",E11)</f>
        <v/>
      </c>
      <c r="D40" s="11"/>
      <c r="E40" s="5"/>
      <c r="F40" s="12" t="str">
        <f aca="false">IF(OR(A11="",D40="",F11=""),"",ROUND(F11*D40,2))</f>
        <v/>
      </c>
      <c r="G40" s="12" t="str">
        <f aca="false">IF(OR(A11="",D40="",G11=""),"",ROUND(G11*D40,2))</f>
        <v/>
      </c>
      <c r="H40" s="12" t="str">
        <f aca="false">IF(OR(A11="",D40="",H11=""),"",ROUND(H11*D40,2))</f>
        <v/>
      </c>
      <c r="I40" s="12" t="str">
        <f aca="false">IF(OR(A11="",D40="",I11=""),"",ROUND(I11*D40,2))</f>
        <v/>
      </c>
      <c r="J40" s="12" t="str">
        <f aca="false">IF(OR(A11="",D40="",J11=""),"",ROUND(J11*D40,2))</f>
        <v/>
      </c>
      <c r="K40" s="12" t="str">
        <f aca="false">IF(OR(A11="",D40="",K11=""),"",ROUND(K11*D40,2))</f>
        <v/>
      </c>
      <c r="L40" s="12" t="str">
        <f aca="false">IF(OR(A11="",D40="",M11=""),"",ROUND(M11*D40,2))</f>
        <v/>
      </c>
      <c r="M40" s="12" t="str">
        <f aca="false">IF(OR(I40="",F40=""),"",I40-F40)</f>
        <v/>
      </c>
    </row>
    <row r="41" customFormat="false" ht="37.5" hidden="false" customHeight="true" outlineLevel="0" collapsed="false">
      <c r="A41" s="10" t="str">
        <f aca="false">IF(A12="","",A12)</f>
        <v/>
      </c>
      <c r="B41" s="10" t="str">
        <f aca="false">IF(A12="","",D12)</f>
        <v/>
      </c>
      <c r="C41" s="10" t="str">
        <f aca="false">IF(A12="","",E12)</f>
        <v/>
      </c>
      <c r="D41" s="11"/>
      <c r="E41" s="5"/>
      <c r="F41" s="12" t="str">
        <f aca="false">IF(OR(A12="",D41="",F12=""),"",ROUND(F12*D41,2))</f>
        <v/>
      </c>
      <c r="G41" s="12" t="str">
        <f aca="false">IF(OR(A12="",D41="",G12=""),"",ROUND(G12*D41,2))</f>
        <v/>
      </c>
      <c r="H41" s="12" t="str">
        <f aca="false">IF(OR(A12="",D41="",H12=""),"",ROUND(H12*D41,2))</f>
        <v/>
      </c>
      <c r="I41" s="12" t="str">
        <f aca="false">IF(OR(A12="",D41="",I12=""),"",ROUND(I12*D41,2))</f>
        <v/>
      </c>
      <c r="J41" s="12" t="str">
        <f aca="false">IF(OR(A12="",D41="",J12=""),"",ROUND(J12*D41,2))</f>
        <v/>
      </c>
      <c r="K41" s="12" t="str">
        <f aca="false">IF(OR(A12="",D41="",K12=""),"",ROUND(K12*D41,2))</f>
        <v/>
      </c>
      <c r="L41" s="12" t="str">
        <f aca="false">IF(OR(A12="",D41="",M12=""),"",ROUND(M12*D41,2))</f>
        <v/>
      </c>
      <c r="M41" s="12" t="str">
        <f aca="false">IF(OR(I41="",F41=""),"",I41-F41)</f>
        <v/>
      </c>
    </row>
    <row r="42" customFormat="false" ht="37.5" hidden="false" customHeight="true" outlineLevel="0" collapsed="false">
      <c r="A42" s="10" t="str">
        <f aca="false">IF(A13="","",A13)</f>
        <v/>
      </c>
      <c r="B42" s="10" t="str">
        <f aca="false">IF(A13="","",D13)</f>
        <v/>
      </c>
      <c r="C42" s="10" t="str">
        <f aca="false">IF(A13="","",E13)</f>
        <v/>
      </c>
      <c r="D42" s="11"/>
      <c r="E42" s="5"/>
      <c r="F42" s="12" t="str">
        <f aca="false">IF(OR(A13="",D42="",F13=""),"",ROUND(F13*D42,2))</f>
        <v/>
      </c>
      <c r="G42" s="12" t="str">
        <f aca="false">IF(OR(A13="",D42="",G13=""),"",ROUND(G13*D42,2))</f>
        <v/>
      </c>
      <c r="H42" s="12" t="str">
        <f aca="false">IF(OR(A13="",D42="",H13=""),"",ROUND(H13*D42,2))</f>
        <v/>
      </c>
      <c r="I42" s="12" t="str">
        <f aca="false">IF(OR(A13="",D42="",I13=""),"",ROUND(I13*D42,2))</f>
        <v/>
      </c>
      <c r="J42" s="12" t="str">
        <f aca="false">IF(OR(A13="",D42="",J13=""),"",ROUND(J13*D42,2))</f>
        <v/>
      </c>
      <c r="K42" s="12" t="str">
        <f aca="false">IF(OR(A13="",D42="",K13=""),"",ROUND(K13*D42,2))</f>
        <v/>
      </c>
      <c r="L42" s="12" t="str">
        <f aca="false">IF(OR(A13="",D42="",M13=""),"",ROUND(M13*D42,2))</f>
        <v/>
      </c>
      <c r="M42" s="12" t="str">
        <f aca="false">IF(OR(I42="",F42=""),"",I42-F42)</f>
        <v/>
      </c>
    </row>
    <row r="43" customFormat="false" ht="37.5" hidden="false" customHeight="true" outlineLevel="0" collapsed="false">
      <c r="A43" s="10" t="str">
        <f aca="false">IF(A14="","",A14)</f>
        <v/>
      </c>
      <c r="B43" s="10" t="str">
        <f aca="false">IF(A14="","",D14)</f>
        <v/>
      </c>
      <c r="C43" s="10" t="str">
        <f aca="false">IF(A14="","",E14)</f>
        <v/>
      </c>
      <c r="D43" s="11"/>
      <c r="E43" s="5"/>
      <c r="F43" s="12" t="str">
        <f aca="false">IF(OR(A14="",D43="",F14=""),"",ROUND(F14*D43,2))</f>
        <v/>
      </c>
      <c r="G43" s="12" t="str">
        <f aca="false">IF(OR(A14="",D43="",G14=""),"",ROUND(G14*D43,2))</f>
        <v/>
      </c>
      <c r="H43" s="12" t="str">
        <f aca="false">IF(OR(A14="",D43="",H14=""),"",ROUND(H14*D43,2))</f>
        <v/>
      </c>
      <c r="I43" s="12" t="str">
        <f aca="false">IF(OR(A14="",D43="",I14=""),"",ROUND(I14*D43,2))</f>
        <v/>
      </c>
      <c r="J43" s="12" t="str">
        <f aca="false">IF(OR(A14="",D43="",J14=""),"",ROUND(J14*D43,2))</f>
        <v/>
      </c>
      <c r="K43" s="12" t="str">
        <f aca="false">IF(OR(A14="",D43="",K14=""),"",ROUND(K14*D43,2))</f>
        <v/>
      </c>
      <c r="L43" s="12" t="str">
        <f aca="false">IF(OR(A14="",D43="",M14=""),"",ROUND(M14*D43,2))</f>
        <v/>
      </c>
      <c r="M43" s="12" t="str">
        <f aca="false">IF(OR(I43="",F43=""),"",I43-F43)</f>
        <v/>
      </c>
    </row>
    <row r="44" customFormat="false" ht="37.5" hidden="false" customHeight="true" outlineLevel="0" collapsed="false">
      <c r="A44" s="10" t="str">
        <f aca="false">IF(A15="","",A15)</f>
        <v/>
      </c>
      <c r="B44" s="10" t="str">
        <f aca="false">IF(A15="","",D15)</f>
        <v/>
      </c>
      <c r="C44" s="10" t="str">
        <f aca="false">IF(A15="","",E15)</f>
        <v/>
      </c>
      <c r="D44" s="11"/>
      <c r="E44" s="5"/>
      <c r="F44" s="12" t="str">
        <f aca="false">IF(OR(A15="",D44="",F15=""),"",ROUND(F15*D44,2))</f>
        <v/>
      </c>
      <c r="G44" s="12" t="str">
        <f aca="false">IF(OR(A15="",D44="",G15=""),"",ROUND(G15*D44,2))</f>
        <v/>
      </c>
      <c r="H44" s="12" t="str">
        <f aca="false">IF(OR(A15="",D44="",H15=""),"",ROUND(H15*D44,2))</f>
        <v/>
      </c>
      <c r="I44" s="12" t="str">
        <f aca="false">IF(OR(A15="",D44="",I15=""),"",ROUND(I15*D44,2))</f>
        <v/>
      </c>
      <c r="J44" s="12" t="str">
        <f aca="false">IF(OR(A15="",D44="",J15=""),"",ROUND(J15*D44,2))</f>
        <v/>
      </c>
      <c r="K44" s="12" t="str">
        <f aca="false">IF(OR(A15="",D44="",K15=""),"",ROUND(K15*D44,2))</f>
        <v/>
      </c>
      <c r="L44" s="12" t="str">
        <f aca="false">IF(OR(A15="",D44="",M15=""),"",ROUND(M15*D44,2))</f>
        <v/>
      </c>
      <c r="M44" s="12" t="str">
        <f aca="false">IF(OR(I44="",F44=""),"",I44-F44)</f>
        <v/>
      </c>
    </row>
    <row r="45" customFormat="false" ht="37.5" hidden="false" customHeight="true" outlineLevel="0" collapsed="false">
      <c r="A45" s="10" t="str">
        <f aca="false">IF(A16="","",A16)</f>
        <v/>
      </c>
      <c r="B45" s="10" t="str">
        <f aca="false">IF(A16="","",D16)</f>
        <v/>
      </c>
      <c r="C45" s="10" t="str">
        <f aca="false">IF(A16="","",E16)</f>
        <v/>
      </c>
      <c r="D45" s="11"/>
      <c r="E45" s="5"/>
      <c r="F45" s="12" t="str">
        <f aca="false">IF(OR(A16="",D45="",F16=""),"",ROUND(F16*D45,2))</f>
        <v/>
      </c>
      <c r="G45" s="12" t="str">
        <f aca="false">IF(OR(A16="",D45="",G16=""),"",ROUND(G16*D45,2))</f>
        <v/>
      </c>
      <c r="H45" s="12" t="str">
        <f aca="false">IF(OR(A16="",D45="",H16=""),"",ROUND(H16*D45,2))</f>
        <v/>
      </c>
      <c r="I45" s="12" t="str">
        <f aca="false">IF(OR(A16="",D45="",I16=""),"",ROUND(I16*D45,2))</f>
        <v/>
      </c>
      <c r="J45" s="12" t="str">
        <f aca="false">IF(OR(A16="",D45="",J16=""),"",ROUND(J16*D45,2))</f>
        <v/>
      </c>
      <c r="K45" s="12" t="str">
        <f aca="false">IF(OR(A16="",D45="",K16=""),"",ROUND(K16*D45,2))</f>
        <v/>
      </c>
      <c r="L45" s="12" t="str">
        <f aca="false">IF(OR(A16="",D45="",M16=""),"",ROUND(M16*D45,2))</f>
        <v/>
      </c>
      <c r="M45" s="12" t="str">
        <f aca="false">IF(OR(I45="",F45=""),"",I45-F45)</f>
        <v/>
      </c>
    </row>
    <row r="46" customFormat="false" ht="37.5" hidden="false" customHeight="true" outlineLevel="0" collapsed="false">
      <c r="A46" s="10" t="str">
        <f aca="false">IF(A17="","",A17)</f>
        <v/>
      </c>
      <c r="B46" s="10" t="str">
        <f aca="false">IF(A17="","",D17)</f>
        <v/>
      </c>
      <c r="C46" s="10" t="str">
        <f aca="false">IF(A17="","",E17)</f>
        <v/>
      </c>
      <c r="D46" s="11"/>
      <c r="E46" s="5"/>
      <c r="F46" s="12" t="str">
        <f aca="false">IF(OR(A17="",D46="",F17=""),"",ROUND(F17*D46,2))</f>
        <v/>
      </c>
      <c r="G46" s="12" t="str">
        <f aca="false">IF(OR(A17="",D46="",G17=""),"",ROUND(G17*D46,2))</f>
        <v/>
      </c>
      <c r="H46" s="12" t="str">
        <f aca="false">IF(OR(A17="",D46="",H17=""),"",ROUND(H17*D46,2))</f>
        <v/>
      </c>
      <c r="I46" s="12" t="str">
        <f aca="false">IF(OR(A17="",D46="",I17=""),"",ROUND(I17*D46,2))</f>
        <v/>
      </c>
      <c r="J46" s="12" t="str">
        <f aca="false">IF(OR(A17="",D46="",J17=""),"",ROUND(J17*D46,2))</f>
        <v/>
      </c>
      <c r="K46" s="12" t="str">
        <f aca="false">IF(OR(A17="",D46="",K17=""),"",ROUND(K17*D46,2))</f>
        <v/>
      </c>
      <c r="L46" s="12" t="str">
        <f aca="false">IF(OR(A17="",D46="",M17=""),"",ROUND(M17*D46,2))</f>
        <v/>
      </c>
      <c r="M46" s="12" t="str">
        <f aca="false">IF(OR(I46="",F46=""),"",I46-F46)</f>
        <v/>
      </c>
    </row>
    <row r="47" customFormat="false" ht="37.5" hidden="false" customHeight="true" outlineLevel="0" collapsed="false">
      <c r="A47" s="10" t="str">
        <f aca="false">IF(A18="","",A18)</f>
        <v/>
      </c>
      <c r="B47" s="10" t="str">
        <f aca="false">IF(A18="","",D18)</f>
        <v/>
      </c>
      <c r="C47" s="10" t="str">
        <f aca="false">IF(A18="","",E18)</f>
        <v/>
      </c>
      <c r="D47" s="11"/>
      <c r="E47" s="5"/>
      <c r="F47" s="12" t="str">
        <f aca="false">IF(OR(A18="",D47="",F18=""),"",ROUND(F18*D47,2))</f>
        <v/>
      </c>
      <c r="G47" s="12" t="str">
        <f aca="false">IF(OR(A18="",D47="",G18=""),"",ROUND(G18*D47,2))</f>
        <v/>
      </c>
      <c r="H47" s="12" t="str">
        <f aca="false">IF(OR(A18="",D47="",H18=""),"",ROUND(H18*D47,2))</f>
        <v/>
      </c>
      <c r="I47" s="12" t="str">
        <f aca="false">IF(OR(A18="",D47="",I18=""),"",ROUND(I18*D47,2))</f>
        <v/>
      </c>
      <c r="J47" s="12" t="str">
        <f aca="false">IF(OR(A18="",D47="",J18=""),"",ROUND(J18*D47,2))</f>
        <v/>
      </c>
      <c r="K47" s="12" t="str">
        <f aca="false">IF(OR(A18="",D47="",K18=""),"",ROUND(K18*D47,2))</f>
        <v/>
      </c>
      <c r="L47" s="12" t="str">
        <f aca="false">IF(OR(A18="",D47="",M18=""),"",ROUND(M18*D47,2))</f>
        <v/>
      </c>
      <c r="M47" s="12" t="str">
        <f aca="false">IF(OR(I47="",F47=""),"",I47-F47)</f>
        <v/>
      </c>
    </row>
    <row r="48" customFormat="false" ht="37.5" hidden="false" customHeight="true" outlineLevel="0" collapsed="false">
      <c r="A48" s="10" t="str">
        <f aca="false">IF(A19="","",A19)</f>
        <v/>
      </c>
      <c r="B48" s="10" t="str">
        <f aca="false">IF(A19="","",D19)</f>
        <v/>
      </c>
      <c r="C48" s="10" t="str">
        <f aca="false">IF(A19="","",E19)</f>
        <v/>
      </c>
      <c r="D48" s="11"/>
      <c r="E48" s="5"/>
      <c r="F48" s="12" t="str">
        <f aca="false">IF(OR(A19="",D48="",F19=""),"",ROUND(F19*D48,2))</f>
        <v/>
      </c>
      <c r="G48" s="12" t="str">
        <f aca="false">IF(OR(A19="",D48="",G19=""),"",ROUND(G19*D48,2))</f>
        <v/>
      </c>
      <c r="H48" s="12" t="str">
        <f aca="false">IF(OR(A19="",D48="",H19=""),"",ROUND(H19*D48,2))</f>
        <v/>
      </c>
      <c r="I48" s="12" t="str">
        <f aca="false">IF(OR(A19="",D48="",I19=""),"",ROUND(I19*D48,2))</f>
        <v/>
      </c>
      <c r="J48" s="12" t="str">
        <f aca="false">IF(OR(A19="",D48="",J19=""),"",ROUND(J19*D48,2))</f>
        <v/>
      </c>
      <c r="K48" s="12" t="str">
        <f aca="false">IF(OR(A19="",D48="",K19=""),"",ROUND(K19*D48,2))</f>
        <v/>
      </c>
      <c r="L48" s="12" t="str">
        <f aca="false">IF(OR(A19="",D48="",M19=""),"",ROUND(M19*D48,2))</f>
        <v/>
      </c>
      <c r="M48" s="12" t="str">
        <f aca="false">IF(OR(I48="",F48=""),"",I48-F48)</f>
        <v/>
      </c>
    </row>
    <row r="49" customFormat="false" ht="37.5" hidden="false" customHeight="true" outlineLevel="0" collapsed="false">
      <c r="A49" s="10" t="str">
        <f aca="false">IF(A20="","",A20)</f>
        <v/>
      </c>
      <c r="B49" s="10" t="str">
        <f aca="false">IF(A20="","",D20)</f>
        <v/>
      </c>
      <c r="C49" s="10" t="str">
        <f aca="false">IF(A20="","",E20)</f>
        <v/>
      </c>
      <c r="D49" s="11"/>
      <c r="E49" s="5"/>
      <c r="F49" s="12" t="str">
        <f aca="false">IF(OR(A20="",D49="",F20=""),"",ROUND(F20*D49,2))</f>
        <v/>
      </c>
      <c r="G49" s="12" t="str">
        <f aca="false">IF(OR(A20="",D49="",G20=""),"",ROUND(G20*D49,2))</f>
        <v/>
      </c>
      <c r="H49" s="12" t="str">
        <f aca="false">IF(OR(A20="",D49="",H20=""),"",ROUND(H20*D49,2))</f>
        <v/>
      </c>
      <c r="I49" s="12" t="str">
        <f aca="false">IF(OR(A20="",D49="",I20=""),"",ROUND(I20*D49,2))</f>
        <v/>
      </c>
      <c r="J49" s="12" t="str">
        <f aca="false">IF(OR(A20="",D49="",J20=""),"",ROUND(J20*D49,2))</f>
        <v/>
      </c>
      <c r="K49" s="12" t="str">
        <f aca="false">IF(OR(A20="",D49="",K20=""),"",ROUND(K20*D49,2))</f>
        <v/>
      </c>
      <c r="L49" s="12" t="str">
        <f aca="false">IF(OR(A20="",D49="",M20=""),"",ROUND(M20*D49,2))</f>
        <v/>
      </c>
      <c r="M49" s="12" t="str">
        <f aca="false">IF(OR(I49="",F49=""),"",I49-F49)</f>
        <v/>
      </c>
    </row>
    <row r="51" customFormat="false" ht="43.5" hidden="false" customHeight="true" outlineLevel="0" collapsed="false">
      <c r="A51" s="4" t="s">
        <v>32</v>
      </c>
      <c r="F51" s="12" t="str">
        <f aca="false">IF(COUNT(F35:F49)=0,"",SUM(F35:F49))</f>
        <v/>
      </c>
      <c r="G51" s="12" t="str">
        <f aca="false">IF(COUNT(G35:G49)=0,"",SUM(G35:G49))</f>
        <v/>
      </c>
      <c r="H51" s="12" t="str">
        <f aca="false">IF(COUNT(H35:H49)=0,"",SUM(H35:H49))</f>
        <v/>
      </c>
      <c r="I51" s="12" t="str">
        <f aca="false">IF(COUNT(I35:I49)=0,"",SUM(I35:I49))</f>
        <v/>
      </c>
      <c r="J51" s="12" t="str">
        <f aca="false">IF(COUNT(J35:J49)=0,"",SUM(J35:J49))</f>
        <v/>
      </c>
      <c r="K51" s="12" t="str">
        <f aca="false">IF(COUNT(K35:K49)=0,"",SUM(K35:K49))</f>
        <v/>
      </c>
      <c r="L51" s="12" t="str">
        <f aca="false">IF(COUNT(L35:L49)=0,"",SUM(L35:L49))</f>
        <v/>
      </c>
      <c r="M51" s="12" t="str">
        <f aca="false">IF(COUNT(M35:M49)=0,"",SUM(M35:M49))</f>
        <v/>
      </c>
    </row>
    <row r="53" customFormat="false" ht="15" hidden="false" customHeight="true" outlineLevel="0" collapsed="false">
      <c r="A53" s="2" t="s">
        <v>84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customFormat="false" ht="15" hidden="false" customHeight="true" outlineLevel="0" collapsed="false">
      <c r="A54" s="2" t="s">
        <v>85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customFormat="false" ht="15" hidden="false" customHeight="true" outlineLevel="0" collapsed="false">
      <c r="A55" s="2" t="s">
        <v>86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61" customFormat="false" ht="24.75" hidden="false" customHeight="true" outlineLevel="0" collapsed="false">
      <c r="A61" s="2" t="s">
        <v>87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3" customFormat="false" ht="48" hidden="false" customHeight="true" outlineLevel="0" collapsed="false">
      <c r="A63" s="3" t="s">
        <v>60</v>
      </c>
      <c r="B63" s="3" t="s">
        <v>88</v>
      </c>
      <c r="C63" s="3" t="s">
        <v>89</v>
      </c>
      <c r="D63" s="3" t="s">
        <v>90</v>
      </c>
      <c r="E63" s="3" t="s">
        <v>91</v>
      </c>
      <c r="F63" s="3" t="s">
        <v>92</v>
      </c>
      <c r="G63" s="3" t="s">
        <v>93</v>
      </c>
      <c r="H63" s="3" t="s">
        <v>94</v>
      </c>
      <c r="I63" s="3" t="s">
        <v>95</v>
      </c>
    </row>
    <row r="64" customFormat="false" ht="37.5" hidden="false" customHeight="true" outlineLevel="0" collapsed="false">
      <c r="A64" s="10" t="str">
        <f aca="false">IF(A6="","",A6)</f>
        <v/>
      </c>
      <c r="B64" s="5"/>
      <c r="C64" s="5"/>
      <c r="D64" s="9" t="str">
        <f aca="false">IF(OR(A6="",H6="",C64="",C64=0),"",H6/C64)</f>
        <v/>
      </c>
      <c r="E64" s="5"/>
      <c r="F64" s="5"/>
      <c r="G64" s="5"/>
      <c r="H64" s="5"/>
      <c r="I64" s="5"/>
    </row>
    <row r="65" customFormat="false" ht="37.5" hidden="false" customHeight="true" outlineLevel="0" collapsed="false">
      <c r="A65" s="10" t="str">
        <f aca="false">IF(A7="","",A7)</f>
        <v/>
      </c>
      <c r="B65" s="5"/>
      <c r="C65" s="5"/>
      <c r="D65" s="9" t="str">
        <f aca="false">IF(OR(A7="",H7="",C65="",C65=0),"",H7/C65)</f>
        <v/>
      </c>
      <c r="E65" s="5"/>
      <c r="F65" s="5"/>
      <c r="G65" s="5"/>
      <c r="H65" s="5"/>
      <c r="I65" s="5"/>
    </row>
    <row r="66" customFormat="false" ht="37.5" hidden="false" customHeight="true" outlineLevel="0" collapsed="false">
      <c r="A66" s="10" t="str">
        <f aca="false">IF(A8="","",A8)</f>
        <v/>
      </c>
      <c r="B66" s="5"/>
      <c r="C66" s="5"/>
      <c r="D66" s="9" t="str">
        <f aca="false">IF(OR(A8="",H8="",C66="",C66=0),"",H8/C66)</f>
        <v/>
      </c>
      <c r="E66" s="5"/>
      <c r="F66" s="5"/>
      <c r="G66" s="5"/>
      <c r="H66" s="5"/>
      <c r="I66" s="5"/>
    </row>
    <row r="67" customFormat="false" ht="37.5" hidden="false" customHeight="true" outlineLevel="0" collapsed="false">
      <c r="A67" s="10" t="str">
        <f aca="false">IF(A9="","",A9)</f>
        <v/>
      </c>
      <c r="B67" s="5"/>
      <c r="C67" s="5"/>
      <c r="D67" s="9" t="str">
        <f aca="false">IF(OR(A9="",H9="",C67="",C67=0),"",H9/C67)</f>
        <v/>
      </c>
      <c r="E67" s="5"/>
      <c r="F67" s="5"/>
      <c r="G67" s="5"/>
      <c r="H67" s="5"/>
      <c r="I67" s="5"/>
    </row>
    <row r="68" customFormat="false" ht="37.5" hidden="false" customHeight="true" outlineLevel="0" collapsed="false">
      <c r="A68" s="10" t="str">
        <f aca="false">IF(A10="","",A10)</f>
        <v/>
      </c>
      <c r="B68" s="5"/>
      <c r="C68" s="5"/>
      <c r="D68" s="9" t="str">
        <f aca="false">IF(OR(A10="",H10="",C68="",C68=0),"",H10/C68)</f>
        <v/>
      </c>
      <c r="E68" s="5"/>
      <c r="F68" s="5"/>
      <c r="G68" s="5"/>
      <c r="H68" s="5"/>
      <c r="I68" s="5"/>
    </row>
    <row r="69" customFormat="false" ht="37.5" hidden="false" customHeight="true" outlineLevel="0" collapsed="false">
      <c r="A69" s="10" t="str">
        <f aca="false">IF(A11="","",A11)</f>
        <v/>
      </c>
      <c r="B69" s="5"/>
      <c r="C69" s="5"/>
      <c r="D69" s="9" t="str">
        <f aca="false">IF(OR(A11="",H11="",C69="",C69=0),"",H11/C69)</f>
        <v/>
      </c>
      <c r="E69" s="5"/>
      <c r="F69" s="5"/>
      <c r="G69" s="5"/>
      <c r="H69" s="5"/>
      <c r="I69" s="5"/>
    </row>
    <row r="70" customFormat="false" ht="37.5" hidden="false" customHeight="true" outlineLevel="0" collapsed="false">
      <c r="A70" s="10" t="str">
        <f aca="false">IF(A12="","",A12)</f>
        <v/>
      </c>
      <c r="B70" s="5"/>
      <c r="C70" s="5"/>
      <c r="D70" s="9" t="str">
        <f aca="false">IF(OR(A12="",H12="",C70="",C70=0),"",H12/C70)</f>
        <v/>
      </c>
      <c r="E70" s="5"/>
      <c r="F70" s="5"/>
      <c r="G70" s="5"/>
      <c r="H70" s="5"/>
      <c r="I70" s="5"/>
    </row>
    <row r="71" customFormat="false" ht="37.5" hidden="false" customHeight="true" outlineLevel="0" collapsed="false">
      <c r="A71" s="10" t="str">
        <f aca="false">IF(A13="","",A13)</f>
        <v/>
      </c>
      <c r="B71" s="5"/>
      <c r="C71" s="5"/>
      <c r="D71" s="9" t="str">
        <f aca="false">IF(OR(A13="",H13="",C71="",C71=0),"",H13/C71)</f>
        <v/>
      </c>
      <c r="E71" s="5"/>
      <c r="F71" s="5"/>
      <c r="G71" s="5"/>
      <c r="H71" s="5"/>
      <c r="I71" s="5"/>
    </row>
    <row r="72" customFormat="false" ht="37.5" hidden="false" customHeight="true" outlineLevel="0" collapsed="false">
      <c r="A72" s="10" t="str">
        <f aca="false">IF(A14="","",A14)</f>
        <v/>
      </c>
      <c r="B72" s="5"/>
      <c r="C72" s="5"/>
      <c r="D72" s="9" t="str">
        <f aca="false">IF(OR(A14="",H14="",C72="",C72=0),"",H14/C72)</f>
        <v/>
      </c>
      <c r="E72" s="5"/>
      <c r="F72" s="5"/>
      <c r="G72" s="5"/>
      <c r="H72" s="5"/>
      <c r="I72" s="5"/>
    </row>
    <row r="73" customFormat="false" ht="37.5" hidden="false" customHeight="true" outlineLevel="0" collapsed="false">
      <c r="A73" s="10" t="str">
        <f aca="false">IF(A15="","",A15)</f>
        <v/>
      </c>
      <c r="B73" s="5"/>
      <c r="C73" s="5"/>
      <c r="D73" s="9" t="str">
        <f aca="false">IF(OR(A15="",H15="",C73="",C73=0),"",H15/C73)</f>
        <v/>
      </c>
      <c r="E73" s="5"/>
      <c r="F73" s="5"/>
      <c r="G73" s="5"/>
      <c r="H73" s="5"/>
      <c r="I73" s="5"/>
    </row>
    <row r="74" customFormat="false" ht="37.5" hidden="false" customHeight="true" outlineLevel="0" collapsed="false">
      <c r="A74" s="10" t="str">
        <f aca="false">IF(A16="","",A16)</f>
        <v/>
      </c>
      <c r="B74" s="5"/>
      <c r="C74" s="5"/>
      <c r="D74" s="9" t="str">
        <f aca="false">IF(OR(A16="",H16="",C74="",C74=0),"",H16/C74)</f>
        <v/>
      </c>
      <c r="E74" s="5"/>
      <c r="F74" s="5"/>
      <c r="G74" s="5"/>
      <c r="H74" s="5"/>
      <c r="I74" s="5"/>
    </row>
    <row r="75" customFormat="false" ht="37.5" hidden="false" customHeight="true" outlineLevel="0" collapsed="false">
      <c r="A75" s="10" t="str">
        <f aca="false">IF(A17="","",A17)</f>
        <v/>
      </c>
      <c r="B75" s="5"/>
      <c r="C75" s="5"/>
      <c r="D75" s="9" t="str">
        <f aca="false">IF(OR(A17="",H17="",C75="",C75=0),"",H17/C75)</f>
        <v/>
      </c>
      <c r="E75" s="5"/>
      <c r="F75" s="5"/>
      <c r="G75" s="5"/>
      <c r="H75" s="5"/>
      <c r="I75" s="5"/>
    </row>
    <row r="76" customFormat="false" ht="37.5" hidden="false" customHeight="true" outlineLevel="0" collapsed="false">
      <c r="A76" s="10" t="str">
        <f aca="false">IF(A18="","",A18)</f>
        <v/>
      </c>
      <c r="B76" s="5"/>
      <c r="C76" s="5"/>
      <c r="D76" s="9" t="str">
        <f aca="false">IF(OR(A18="",H18="",C76="",C76=0),"",H18/C76)</f>
        <v/>
      </c>
      <c r="E76" s="5"/>
      <c r="F76" s="5"/>
      <c r="G76" s="5"/>
      <c r="H76" s="5"/>
      <c r="I76" s="5"/>
    </row>
    <row r="77" customFormat="false" ht="37.5" hidden="false" customHeight="true" outlineLevel="0" collapsed="false">
      <c r="A77" s="10" t="str">
        <f aca="false">IF(A19="","",A19)</f>
        <v/>
      </c>
      <c r="B77" s="5"/>
      <c r="C77" s="5"/>
      <c r="D77" s="9" t="str">
        <f aca="false">IF(OR(A19="",H19="",C77="",C77=0),"",H19/C77)</f>
        <v/>
      </c>
      <c r="E77" s="5"/>
      <c r="F77" s="5"/>
      <c r="G77" s="5"/>
      <c r="H77" s="5"/>
      <c r="I77" s="5"/>
    </row>
    <row r="78" customFormat="false" ht="37.5" hidden="false" customHeight="true" outlineLevel="0" collapsed="false">
      <c r="A78" s="10" t="str">
        <f aca="false">IF(A20="","",A20)</f>
        <v/>
      </c>
      <c r="B78" s="5"/>
      <c r="C78" s="5"/>
      <c r="D78" s="9" t="str">
        <f aca="false">IF(OR(A20="",H20="",C78="",C78=0),"",H20/C78)</f>
        <v/>
      </c>
      <c r="E78" s="5"/>
      <c r="F78" s="5"/>
      <c r="G78" s="5"/>
      <c r="H78" s="5"/>
      <c r="I78" s="5"/>
    </row>
  </sheetData>
  <mergeCells count="7">
    <mergeCell ref="A2:M2"/>
    <mergeCell ref="A3:M3"/>
    <mergeCell ref="A32:M32"/>
    <mergeCell ref="A53:M53"/>
    <mergeCell ref="A54:M54"/>
    <mergeCell ref="A55:M55"/>
    <mergeCell ref="A61:M61"/>
  </mergeCells>
  <printOptions headings="false" gridLines="false" gridLinesSet="true" horizontalCentered="true" verticalCentered="false"/>
  <pageMargins left="0.25" right="0.25" top="0.4" bottom="0.4" header="0.15" footer="0.15"/>
  <pageSetup paperSize="8" scale="100" pageOrder="downThenOver" orientation="landscape" blackAndWhite="false" draft="false" cellComments="none" horizontalDpi="300" verticalDpi="300" copies="1"/>
  <headerFooter differentFirst="false" differentOddEven="false">
    <oddHeader>&amp;LАвторская сверка&amp;CИсполнительная смета&amp;RСметрикс</oddHeader>
    <oddFooter>&amp;LФорма согласуется с заказчиком&amp;RСтраница &amp;P из &amp;N</oddFooter>
  </headerFooter>
  <rowBreaks count="2" manualBreakCount="2">
    <brk id="31" man="true" max="16383" min="0"/>
    <brk id="60" man="true" max="16383" min="0"/>
  </rowBreaks>
</worksheet>
</file>

<file path=xl/worksheets/sheet4.xml><?xml version="1.0" encoding="utf-8"?>
<worksheet xmlns="http://schemas.openxmlformats.org/spreadsheetml/2006/main">
  <sheetPr filterMode="false">
    <pageSetUpPr fitToPage="0"/>
  </sheetPr>
  <dimension ref="A2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.6"/>
    <col collapsed="false" customWidth="true" hidden="false" outlineLevel="0" max="2" min="2" style="0" width="10.51"/>
    <col collapsed="false" customWidth="true" hidden="false" outlineLevel="0" max="6" min="3" style="0" width="14"/>
    <col collapsed="false" customWidth="true" hidden="false" outlineLevel="0" max="8" min="7" style="0" width="8.4"/>
    <col collapsed="false" customWidth="true" hidden="false" outlineLevel="0" max="10" min="9" style="0" width="9.8"/>
    <col collapsed="false" customWidth="true" hidden="false" outlineLevel="0" max="12" min="11" style="0" width="8.4"/>
    <col collapsed="false" customWidth="true" hidden="false" outlineLevel="0" max="13" min="13" style="0" width="16.8"/>
  </cols>
  <sheetData>
    <row r="2" customFormat="false" ht="30" hidden="false" customHeight="true" outlineLevel="0" collapsed="false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customFormat="false" ht="48" hidden="false" customHeight="true" outlineLevel="0" collapsed="false">
      <c r="A5" s="3" t="s">
        <v>60</v>
      </c>
      <c r="B5" s="3" t="s">
        <v>97</v>
      </c>
      <c r="C5" s="3" t="s">
        <v>98</v>
      </c>
      <c r="D5" s="3" t="s">
        <v>99</v>
      </c>
      <c r="E5" s="3" t="s">
        <v>100</v>
      </c>
      <c r="F5" s="3" t="s">
        <v>101</v>
      </c>
      <c r="G5" s="3" t="s">
        <v>102</v>
      </c>
      <c r="H5" s="3" t="s">
        <v>74</v>
      </c>
      <c r="I5" s="3" t="s">
        <v>103</v>
      </c>
      <c r="J5" s="3" t="s">
        <v>104</v>
      </c>
      <c r="K5" s="3" t="s">
        <v>105</v>
      </c>
      <c r="L5" s="3" t="s">
        <v>106</v>
      </c>
      <c r="M5" s="3" t="s">
        <v>95</v>
      </c>
    </row>
    <row r="6" customFormat="false" ht="31.5" hidden="false" customHeight="true" outlineLevel="0" collapsed="false">
      <c r="A6" s="5"/>
      <c r="B6" s="5"/>
      <c r="C6" s="6"/>
      <c r="D6" s="6"/>
      <c r="E6" s="6"/>
      <c r="F6" s="5"/>
      <c r="G6" s="7"/>
      <c r="H6" s="13" t="str">
        <f aca="false">IF(A6="","",IF(COUNTIFS(Сверка!$A$35:$A$49,A6)&lt;&gt;1,"",IF(COUNTIFS(Сверка!$A$35:$A$49,A6,Сверка!$D$35:$D$49,"&gt;=0",Сверка!$D$35:$D$49,"&lt;&gt;")=0,"",VLOOKUP(A6,Сверка!$A$35:$D$49,4,FALSE()))))</f>
        <v/>
      </c>
      <c r="I6" s="12" t="str">
        <f aca="false">IF(OR(A6="",G6="",H6=""),"",ROUND(G6*H6,2))</f>
        <v/>
      </c>
      <c r="J6" s="5"/>
      <c r="K6" s="10" t="str">
        <f aca="false">IF(A6="","",COUNTIFS($A$6:$A$35,A6,$B$6:$B$35,B6,$D$6:$D$35,D6,$E$6:$E$35,E6,$F$6:$F$35,F6))</f>
        <v/>
      </c>
      <c r="L6" s="14" t="str">
        <f aca="false">IF(A6="","",IF(AND(B6&lt;&gt;"",ISNUMBER(C6),ISNUMBER(D6),ISNUMBER(E6),ISNUMBER(G6),D6&lt;=E6,C6&lt;=Исходные!$B$13,F6="За период",J6="Принято",K6=1,E6&lt;=Исходные!$B$13,Исходные!$B$13&lt;&gt;"",COUNTIFS(Сверка!$A$6:$A$20,A6)=1),1,0))</f>
        <v/>
      </c>
      <c r="M6" s="5"/>
    </row>
    <row r="7" customFormat="false" ht="31.5" hidden="false" customHeight="true" outlineLevel="0" collapsed="false">
      <c r="A7" s="5"/>
      <c r="B7" s="5"/>
      <c r="C7" s="6"/>
      <c r="D7" s="6"/>
      <c r="E7" s="6"/>
      <c r="F7" s="5"/>
      <c r="G7" s="7"/>
      <c r="H7" s="13" t="str">
        <f aca="false">IF(A7="","",IF(COUNTIFS(Сверка!$A$35:$A$49,A7)&lt;&gt;1,"",IF(COUNTIFS(Сверка!$A$35:$A$49,A7,Сверка!$D$35:$D$49,"&gt;=0",Сверка!$D$35:$D$49,"&lt;&gt;")=0,"",VLOOKUP(A7,Сверка!$A$35:$D$49,4,FALSE()))))</f>
        <v/>
      </c>
      <c r="I7" s="12" t="str">
        <f aca="false">IF(OR(A7="",G7="",H7=""),"",ROUND(G7*H7,2))</f>
        <v/>
      </c>
      <c r="J7" s="5"/>
      <c r="K7" s="10" t="str">
        <f aca="false">IF(A7="","",COUNTIFS($A$6:$A$35,A7,$B$6:$B$35,B7,$D$6:$D$35,D7,$E$6:$E$35,E7,$F$6:$F$35,F7))</f>
        <v/>
      </c>
      <c r="L7" s="14" t="str">
        <f aca="false">IF(A7="","",IF(AND(B7&lt;&gt;"",ISNUMBER(C7),ISNUMBER(D7),ISNUMBER(E7),ISNUMBER(G7),D7&lt;=E7,C7&lt;=Исходные!$B$13,F7="За период",J7="Принято",K7=1,E7&lt;=Исходные!$B$13,Исходные!$B$13&lt;&gt;"",COUNTIFS(Сверка!$A$6:$A$20,A7)=1),1,0))</f>
        <v/>
      </c>
      <c r="M7" s="5"/>
    </row>
    <row r="8" customFormat="false" ht="31.5" hidden="false" customHeight="true" outlineLevel="0" collapsed="false">
      <c r="A8" s="5"/>
      <c r="B8" s="5"/>
      <c r="C8" s="6"/>
      <c r="D8" s="6"/>
      <c r="E8" s="6"/>
      <c r="F8" s="5"/>
      <c r="G8" s="7"/>
      <c r="H8" s="13" t="str">
        <f aca="false">IF(A8="","",IF(COUNTIFS(Сверка!$A$35:$A$49,A8)&lt;&gt;1,"",IF(COUNTIFS(Сверка!$A$35:$A$49,A8,Сверка!$D$35:$D$49,"&gt;=0",Сверка!$D$35:$D$49,"&lt;&gt;")=0,"",VLOOKUP(A8,Сверка!$A$35:$D$49,4,FALSE()))))</f>
        <v/>
      </c>
      <c r="I8" s="12" t="str">
        <f aca="false">IF(OR(A8="",G8="",H8=""),"",ROUND(G8*H8,2))</f>
        <v/>
      </c>
      <c r="J8" s="5"/>
      <c r="K8" s="10" t="str">
        <f aca="false">IF(A8="","",COUNTIFS($A$6:$A$35,A8,$B$6:$B$35,B8,$D$6:$D$35,D8,$E$6:$E$35,E8,$F$6:$F$35,F8))</f>
        <v/>
      </c>
      <c r="L8" s="14" t="str">
        <f aca="false">IF(A8="","",IF(AND(B8&lt;&gt;"",ISNUMBER(C8),ISNUMBER(D8),ISNUMBER(E8),ISNUMBER(G8),D8&lt;=E8,C8&lt;=Исходные!$B$13,F8="За период",J8="Принято",K8=1,E8&lt;=Исходные!$B$13,Исходные!$B$13&lt;&gt;"",COUNTIFS(Сверка!$A$6:$A$20,A8)=1),1,0))</f>
        <v/>
      </c>
      <c r="M8" s="5"/>
    </row>
    <row r="9" customFormat="false" ht="31.5" hidden="false" customHeight="true" outlineLevel="0" collapsed="false">
      <c r="A9" s="5"/>
      <c r="B9" s="5"/>
      <c r="C9" s="6"/>
      <c r="D9" s="6"/>
      <c r="E9" s="6"/>
      <c r="F9" s="5"/>
      <c r="G9" s="7"/>
      <c r="H9" s="13" t="str">
        <f aca="false">IF(A9="","",IF(COUNTIFS(Сверка!$A$35:$A$49,A9)&lt;&gt;1,"",IF(COUNTIFS(Сверка!$A$35:$A$49,A9,Сверка!$D$35:$D$49,"&gt;=0",Сверка!$D$35:$D$49,"&lt;&gt;")=0,"",VLOOKUP(A9,Сверка!$A$35:$D$49,4,FALSE()))))</f>
        <v/>
      </c>
      <c r="I9" s="12" t="str">
        <f aca="false">IF(OR(A9="",G9="",H9=""),"",ROUND(G9*H9,2))</f>
        <v/>
      </c>
      <c r="J9" s="5"/>
      <c r="K9" s="10" t="str">
        <f aca="false">IF(A9="","",COUNTIFS($A$6:$A$35,A9,$B$6:$B$35,B9,$D$6:$D$35,D9,$E$6:$E$35,E9,$F$6:$F$35,F9))</f>
        <v/>
      </c>
      <c r="L9" s="14" t="str">
        <f aca="false">IF(A9="","",IF(AND(B9&lt;&gt;"",ISNUMBER(C9),ISNUMBER(D9),ISNUMBER(E9),ISNUMBER(G9),D9&lt;=E9,C9&lt;=Исходные!$B$13,F9="За период",J9="Принято",K9=1,E9&lt;=Исходные!$B$13,Исходные!$B$13&lt;&gt;"",COUNTIFS(Сверка!$A$6:$A$20,A9)=1),1,0))</f>
        <v/>
      </c>
      <c r="M9" s="5"/>
    </row>
    <row r="10" customFormat="false" ht="31.5" hidden="false" customHeight="true" outlineLevel="0" collapsed="false">
      <c r="A10" s="5"/>
      <c r="B10" s="5"/>
      <c r="C10" s="6"/>
      <c r="D10" s="6"/>
      <c r="E10" s="6"/>
      <c r="F10" s="5"/>
      <c r="G10" s="7"/>
      <c r="H10" s="13" t="str">
        <f aca="false">IF(A10="","",IF(COUNTIFS(Сверка!$A$35:$A$49,A10)&lt;&gt;1,"",IF(COUNTIFS(Сверка!$A$35:$A$49,A10,Сверка!$D$35:$D$49,"&gt;=0",Сверка!$D$35:$D$49,"&lt;&gt;")=0,"",VLOOKUP(A10,Сверка!$A$35:$D$49,4,FALSE()))))</f>
        <v/>
      </c>
      <c r="I10" s="12" t="str">
        <f aca="false">IF(OR(A10="",G10="",H10=""),"",ROUND(G10*H10,2))</f>
        <v/>
      </c>
      <c r="J10" s="5"/>
      <c r="K10" s="10" t="str">
        <f aca="false">IF(A10="","",COUNTIFS($A$6:$A$35,A10,$B$6:$B$35,B10,$D$6:$D$35,D10,$E$6:$E$35,E10,$F$6:$F$35,F10))</f>
        <v/>
      </c>
      <c r="L10" s="14" t="str">
        <f aca="false">IF(A10="","",IF(AND(B10&lt;&gt;"",ISNUMBER(C10),ISNUMBER(D10),ISNUMBER(E10),ISNUMBER(G10),D10&lt;=E10,C10&lt;=Исходные!$B$13,F10="За период",J10="Принято",K10=1,E10&lt;=Исходные!$B$13,Исходные!$B$13&lt;&gt;"",COUNTIFS(Сверка!$A$6:$A$20,A10)=1),1,0))</f>
        <v/>
      </c>
      <c r="M10" s="5"/>
    </row>
    <row r="11" customFormat="false" ht="31.5" hidden="false" customHeight="true" outlineLevel="0" collapsed="false">
      <c r="A11" s="5"/>
      <c r="B11" s="5"/>
      <c r="C11" s="6"/>
      <c r="D11" s="6"/>
      <c r="E11" s="6"/>
      <c r="F11" s="5"/>
      <c r="G11" s="7"/>
      <c r="H11" s="13" t="str">
        <f aca="false">IF(A11="","",IF(COUNTIFS(Сверка!$A$35:$A$49,A11)&lt;&gt;1,"",IF(COUNTIFS(Сверка!$A$35:$A$49,A11,Сверка!$D$35:$D$49,"&gt;=0",Сверка!$D$35:$D$49,"&lt;&gt;")=0,"",VLOOKUP(A11,Сверка!$A$35:$D$49,4,FALSE()))))</f>
        <v/>
      </c>
      <c r="I11" s="12" t="str">
        <f aca="false">IF(OR(A11="",G11="",H11=""),"",ROUND(G11*H11,2))</f>
        <v/>
      </c>
      <c r="J11" s="5"/>
      <c r="K11" s="10" t="str">
        <f aca="false">IF(A11="","",COUNTIFS($A$6:$A$35,A11,$B$6:$B$35,B11,$D$6:$D$35,D11,$E$6:$E$35,E11,$F$6:$F$35,F11))</f>
        <v/>
      </c>
      <c r="L11" s="14" t="str">
        <f aca="false">IF(A11="","",IF(AND(B11&lt;&gt;"",ISNUMBER(C11),ISNUMBER(D11),ISNUMBER(E11),ISNUMBER(G11),D11&lt;=E11,C11&lt;=Исходные!$B$13,F11="За период",J11="Принято",K11=1,E11&lt;=Исходные!$B$13,Исходные!$B$13&lt;&gt;"",COUNTIFS(Сверка!$A$6:$A$20,A11)=1),1,0))</f>
        <v/>
      </c>
      <c r="M11" s="5"/>
    </row>
    <row r="12" customFormat="false" ht="31.5" hidden="false" customHeight="true" outlineLevel="0" collapsed="false">
      <c r="A12" s="5"/>
      <c r="B12" s="5"/>
      <c r="C12" s="6"/>
      <c r="D12" s="6"/>
      <c r="E12" s="6"/>
      <c r="F12" s="5"/>
      <c r="G12" s="7"/>
      <c r="H12" s="13" t="str">
        <f aca="false">IF(A12="","",IF(COUNTIFS(Сверка!$A$35:$A$49,A12)&lt;&gt;1,"",IF(COUNTIFS(Сверка!$A$35:$A$49,A12,Сверка!$D$35:$D$49,"&gt;=0",Сверка!$D$35:$D$49,"&lt;&gt;")=0,"",VLOOKUP(A12,Сверка!$A$35:$D$49,4,FALSE()))))</f>
        <v/>
      </c>
      <c r="I12" s="12" t="str">
        <f aca="false">IF(OR(A12="",G12="",H12=""),"",ROUND(G12*H12,2))</f>
        <v/>
      </c>
      <c r="J12" s="5"/>
      <c r="K12" s="10" t="str">
        <f aca="false">IF(A12="","",COUNTIFS($A$6:$A$35,A12,$B$6:$B$35,B12,$D$6:$D$35,D12,$E$6:$E$35,E12,$F$6:$F$35,F12))</f>
        <v/>
      </c>
      <c r="L12" s="14" t="str">
        <f aca="false">IF(A12="","",IF(AND(B12&lt;&gt;"",ISNUMBER(C12),ISNUMBER(D12),ISNUMBER(E12),ISNUMBER(G12),D12&lt;=E12,C12&lt;=Исходные!$B$13,F12="За период",J12="Принято",K12=1,E12&lt;=Исходные!$B$13,Исходные!$B$13&lt;&gt;"",COUNTIFS(Сверка!$A$6:$A$20,A12)=1),1,0))</f>
        <v/>
      </c>
      <c r="M12" s="5"/>
    </row>
    <row r="13" customFormat="false" ht="31.5" hidden="false" customHeight="true" outlineLevel="0" collapsed="false">
      <c r="A13" s="5"/>
      <c r="B13" s="5"/>
      <c r="C13" s="6"/>
      <c r="D13" s="6"/>
      <c r="E13" s="6"/>
      <c r="F13" s="5"/>
      <c r="G13" s="7"/>
      <c r="H13" s="13" t="str">
        <f aca="false">IF(A13="","",IF(COUNTIFS(Сверка!$A$35:$A$49,A13)&lt;&gt;1,"",IF(COUNTIFS(Сверка!$A$35:$A$49,A13,Сверка!$D$35:$D$49,"&gt;=0",Сверка!$D$35:$D$49,"&lt;&gt;")=0,"",VLOOKUP(A13,Сверка!$A$35:$D$49,4,FALSE()))))</f>
        <v/>
      </c>
      <c r="I13" s="12" t="str">
        <f aca="false">IF(OR(A13="",G13="",H13=""),"",ROUND(G13*H13,2))</f>
        <v/>
      </c>
      <c r="J13" s="5"/>
      <c r="K13" s="10" t="str">
        <f aca="false">IF(A13="","",COUNTIFS($A$6:$A$35,A13,$B$6:$B$35,B13,$D$6:$D$35,D13,$E$6:$E$35,E13,$F$6:$F$35,F13))</f>
        <v/>
      </c>
      <c r="L13" s="14" t="str">
        <f aca="false">IF(A13="","",IF(AND(B13&lt;&gt;"",ISNUMBER(C13),ISNUMBER(D13),ISNUMBER(E13),ISNUMBER(G13),D13&lt;=E13,C13&lt;=Исходные!$B$13,F13="За период",J13="Принято",K13=1,E13&lt;=Исходные!$B$13,Исходные!$B$13&lt;&gt;"",COUNTIFS(Сверка!$A$6:$A$20,A13)=1),1,0))</f>
        <v/>
      </c>
      <c r="M13" s="5"/>
    </row>
    <row r="14" customFormat="false" ht="31.5" hidden="false" customHeight="true" outlineLevel="0" collapsed="false">
      <c r="A14" s="5"/>
      <c r="B14" s="5"/>
      <c r="C14" s="6"/>
      <c r="D14" s="6"/>
      <c r="E14" s="6"/>
      <c r="F14" s="5"/>
      <c r="G14" s="7"/>
      <c r="H14" s="13" t="str">
        <f aca="false">IF(A14="","",IF(COUNTIFS(Сверка!$A$35:$A$49,A14)&lt;&gt;1,"",IF(COUNTIFS(Сверка!$A$35:$A$49,A14,Сверка!$D$35:$D$49,"&gt;=0",Сверка!$D$35:$D$49,"&lt;&gt;")=0,"",VLOOKUP(A14,Сверка!$A$35:$D$49,4,FALSE()))))</f>
        <v/>
      </c>
      <c r="I14" s="12" t="str">
        <f aca="false">IF(OR(A14="",G14="",H14=""),"",ROUND(G14*H14,2))</f>
        <v/>
      </c>
      <c r="J14" s="5"/>
      <c r="K14" s="10" t="str">
        <f aca="false">IF(A14="","",COUNTIFS($A$6:$A$35,A14,$B$6:$B$35,B14,$D$6:$D$35,D14,$E$6:$E$35,E14,$F$6:$F$35,F14))</f>
        <v/>
      </c>
      <c r="L14" s="14" t="str">
        <f aca="false">IF(A14="","",IF(AND(B14&lt;&gt;"",ISNUMBER(C14),ISNUMBER(D14),ISNUMBER(E14),ISNUMBER(G14),D14&lt;=E14,C14&lt;=Исходные!$B$13,F14="За период",J14="Принято",K14=1,E14&lt;=Исходные!$B$13,Исходные!$B$13&lt;&gt;"",COUNTIFS(Сверка!$A$6:$A$20,A14)=1),1,0))</f>
        <v/>
      </c>
      <c r="M14" s="5"/>
    </row>
    <row r="15" customFormat="false" ht="31.5" hidden="false" customHeight="true" outlineLevel="0" collapsed="false">
      <c r="A15" s="5"/>
      <c r="B15" s="5"/>
      <c r="C15" s="6"/>
      <c r="D15" s="6"/>
      <c r="E15" s="6"/>
      <c r="F15" s="5"/>
      <c r="G15" s="7"/>
      <c r="H15" s="13" t="str">
        <f aca="false">IF(A15="","",IF(COUNTIFS(Сверка!$A$35:$A$49,A15)&lt;&gt;1,"",IF(COUNTIFS(Сверка!$A$35:$A$49,A15,Сверка!$D$35:$D$49,"&gt;=0",Сверка!$D$35:$D$49,"&lt;&gt;")=0,"",VLOOKUP(A15,Сверка!$A$35:$D$49,4,FALSE()))))</f>
        <v/>
      </c>
      <c r="I15" s="12" t="str">
        <f aca="false">IF(OR(A15="",G15="",H15=""),"",ROUND(G15*H15,2))</f>
        <v/>
      </c>
      <c r="J15" s="5"/>
      <c r="K15" s="10" t="str">
        <f aca="false">IF(A15="","",COUNTIFS($A$6:$A$35,A15,$B$6:$B$35,B15,$D$6:$D$35,D15,$E$6:$E$35,E15,$F$6:$F$35,F15))</f>
        <v/>
      </c>
      <c r="L15" s="14" t="str">
        <f aca="false">IF(A15="","",IF(AND(B15&lt;&gt;"",ISNUMBER(C15),ISNUMBER(D15),ISNUMBER(E15),ISNUMBER(G15),D15&lt;=E15,C15&lt;=Исходные!$B$13,F15="За период",J15="Принято",K15=1,E15&lt;=Исходные!$B$13,Исходные!$B$13&lt;&gt;"",COUNTIFS(Сверка!$A$6:$A$20,A15)=1),1,0))</f>
        <v/>
      </c>
      <c r="M15" s="5"/>
    </row>
    <row r="16" customFormat="false" ht="31.5" hidden="false" customHeight="true" outlineLevel="0" collapsed="false">
      <c r="A16" s="5"/>
      <c r="B16" s="5"/>
      <c r="C16" s="6"/>
      <c r="D16" s="6"/>
      <c r="E16" s="6"/>
      <c r="F16" s="5"/>
      <c r="G16" s="7"/>
      <c r="H16" s="13" t="str">
        <f aca="false">IF(A16="","",IF(COUNTIFS(Сверка!$A$35:$A$49,A16)&lt;&gt;1,"",IF(COUNTIFS(Сверка!$A$35:$A$49,A16,Сверка!$D$35:$D$49,"&gt;=0",Сверка!$D$35:$D$49,"&lt;&gt;")=0,"",VLOOKUP(A16,Сверка!$A$35:$D$49,4,FALSE()))))</f>
        <v/>
      </c>
      <c r="I16" s="12" t="str">
        <f aca="false">IF(OR(A16="",G16="",H16=""),"",ROUND(G16*H16,2))</f>
        <v/>
      </c>
      <c r="J16" s="5"/>
      <c r="K16" s="10" t="str">
        <f aca="false">IF(A16="","",COUNTIFS($A$6:$A$35,A16,$B$6:$B$35,B16,$D$6:$D$35,D16,$E$6:$E$35,E16,$F$6:$F$35,F16))</f>
        <v/>
      </c>
      <c r="L16" s="14" t="str">
        <f aca="false">IF(A16="","",IF(AND(B16&lt;&gt;"",ISNUMBER(C16),ISNUMBER(D16),ISNUMBER(E16),ISNUMBER(G16),D16&lt;=E16,C16&lt;=Исходные!$B$13,F16="За период",J16="Принято",K16=1,E16&lt;=Исходные!$B$13,Исходные!$B$13&lt;&gt;"",COUNTIFS(Сверка!$A$6:$A$20,A16)=1),1,0))</f>
        <v/>
      </c>
      <c r="M16" s="5"/>
    </row>
    <row r="17" customFormat="false" ht="31.5" hidden="false" customHeight="true" outlineLevel="0" collapsed="false">
      <c r="A17" s="5"/>
      <c r="B17" s="5"/>
      <c r="C17" s="6"/>
      <c r="D17" s="6"/>
      <c r="E17" s="6"/>
      <c r="F17" s="5"/>
      <c r="G17" s="7"/>
      <c r="H17" s="13" t="str">
        <f aca="false">IF(A17="","",IF(COUNTIFS(Сверка!$A$35:$A$49,A17)&lt;&gt;1,"",IF(COUNTIFS(Сверка!$A$35:$A$49,A17,Сверка!$D$35:$D$49,"&gt;=0",Сверка!$D$35:$D$49,"&lt;&gt;")=0,"",VLOOKUP(A17,Сверка!$A$35:$D$49,4,FALSE()))))</f>
        <v/>
      </c>
      <c r="I17" s="12" t="str">
        <f aca="false">IF(OR(A17="",G17="",H17=""),"",ROUND(G17*H17,2))</f>
        <v/>
      </c>
      <c r="J17" s="5"/>
      <c r="K17" s="10" t="str">
        <f aca="false">IF(A17="","",COUNTIFS($A$6:$A$35,A17,$B$6:$B$35,B17,$D$6:$D$35,D17,$E$6:$E$35,E17,$F$6:$F$35,F17))</f>
        <v/>
      </c>
      <c r="L17" s="14" t="str">
        <f aca="false">IF(A17="","",IF(AND(B17&lt;&gt;"",ISNUMBER(C17),ISNUMBER(D17),ISNUMBER(E17),ISNUMBER(G17),D17&lt;=E17,C17&lt;=Исходные!$B$13,F17="За период",J17="Принято",K17=1,E17&lt;=Исходные!$B$13,Исходные!$B$13&lt;&gt;"",COUNTIFS(Сверка!$A$6:$A$20,A17)=1),1,0))</f>
        <v/>
      </c>
      <c r="M17" s="5"/>
    </row>
    <row r="18" customFormat="false" ht="31.5" hidden="false" customHeight="true" outlineLevel="0" collapsed="false">
      <c r="A18" s="5"/>
      <c r="B18" s="5"/>
      <c r="C18" s="6"/>
      <c r="D18" s="6"/>
      <c r="E18" s="6"/>
      <c r="F18" s="5"/>
      <c r="G18" s="7"/>
      <c r="H18" s="13" t="str">
        <f aca="false">IF(A18="","",IF(COUNTIFS(Сверка!$A$35:$A$49,A18)&lt;&gt;1,"",IF(COUNTIFS(Сверка!$A$35:$A$49,A18,Сверка!$D$35:$D$49,"&gt;=0",Сверка!$D$35:$D$49,"&lt;&gt;")=0,"",VLOOKUP(A18,Сверка!$A$35:$D$49,4,FALSE()))))</f>
        <v/>
      </c>
      <c r="I18" s="12" t="str">
        <f aca="false">IF(OR(A18="",G18="",H18=""),"",ROUND(G18*H18,2))</f>
        <v/>
      </c>
      <c r="J18" s="5"/>
      <c r="K18" s="10" t="str">
        <f aca="false">IF(A18="","",COUNTIFS($A$6:$A$35,A18,$B$6:$B$35,B18,$D$6:$D$35,D18,$E$6:$E$35,E18,$F$6:$F$35,F18))</f>
        <v/>
      </c>
      <c r="L18" s="14" t="str">
        <f aca="false">IF(A18="","",IF(AND(B18&lt;&gt;"",ISNUMBER(C18),ISNUMBER(D18),ISNUMBER(E18),ISNUMBER(G18),D18&lt;=E18,C18&lt;=Исходные!$B$13,F18="За период",J18="Принято",K18=1,E18&lt;=Исходные!$B$13,Исходные!$B$13&lt;&gt;"",COUNTIFS(Сверка!$A$6:$A$20,A18)=1),1,0))</f>
        <v/>
      </c>
      <c r="M18" s="5"/>
    </row>
    <row r="19" customFormat="false" ht="31.5" hidden="false" customHeight="true" outlineLevel="0" collapsed="false">
      <c r="A19" s="5"/>
      <c r="B19" s="5"/>
      <c r="C19" s="6"/>
      <c r="D19" s="6"/>
      <c r="E19" s="6"/>
      <c r="F19" s="5"/>
      <c r="G19" s="7"/>
      <c r="H19" s="13" t="str">
        <f aca="false">IF(A19="","",IF(COUNTIFS(Сверка!$A$35:$A$49,A19)&lt;&gt;1,"",IF(COUNTIFS(Сверка!$A$35:$A$49,A19,Сверка!$D$35:$D$49,"&gt;=0",Сверка!$D$35:$D$49,"&lt;&gt;")=0,"",VLOOKUP(A19,Сверка!$A$35:$D$49,4,FALSE()))))</f>
        <v/>
      </c>
      <c r="I19" s="12" t="str">
        <f aca="false">IF(OR(A19="",G19="",H19=""),"",ROUND(G19*H19,2))</f>
        <v/>
      </c>
      <c r="J19" s="5"/>
      <c r="K19" s="10" t="str">
        <f aca="false">IF(A19="","",COUNTIFS($A$6:$A$35,A19,$B$6:$B$35,B19,$D$6:$D$35,D19,$E$6:$E$35,E19,$F$6:$F$35,F19))</f>
        <v/>
      </c>
      <c r="L19" s="14" t="str">
        <f aca="false">IF(A19="","",IF(AND(B19&lt;&gt;"",ISNUMBER(C19),ISNUMBER(D19),ISNUMBER(E19),ISNUMBER(G19),D19&lt;=E19,C19&lt;=Исходные!$B$13,F19="За период",J19="Принято",K19=1,E19&lt;=Исходные!$B$13,Исходные!$B$13&lt;&gt;"",COUNTIFS(Сверка!$A$6:$A$20,A19)=1),1,0))</f>
        <v/>
      </c>
      <c r="M19" s="5"/>
    </row>
    <row r="20" customFormat="false" ht="31.5" hidden="false" customHeight="true" outlineLevel="0" collapsed="false">
      <c r="A20" s="5"/>
      <c r="B20" s="5"/>
      <c r="C20" s="6"/>
      <c r="D20" s="6"/>
      <c r="E20" s="6"/>
      <c r="F20" s="5"/>
      <c r="G20" s="7"/>
      <c r="H20" s="13" t="str">
        <f aca="false">IF(A20="","",IF(COUNTIFS(Сверка!$A$35:$A$49,A20)&lt;&gt;1,"",IF(COUNTIFS(Сверка!$A$35:$A$49,A20,Сверка!$D$35:$D$49,"&gt;=0",Сверка!$D$35:$D$49,"&lt;&gt;")=0,"",VLOOKUP(A20,Сверка!$A$35:$D$49,4,FALSE()))))</f>
        <v/>
      </c>
      <c r="I20" s="12" t="str">
        <f aca="false">IF(OR(A20="",G20="",H20=""),"",ROUND(G20*H20,2))</f>
        <v/>
      </c>
      <c r="J20" s="5"/>
      <c r="K20" s="10" t="str">
        <f aca="false">IF(A20="","",COUNTIFS($A$6:$A$35,A20,$B$6:$B$35,B20,$D$6:$D$35,D20,$E$6:$E$35,E20,$F$6:$F$35,F20))</f>
        <v/>
      </c>
      <c r="L20" s="14" t="str">
        <f aca="false">IF(A20="","",IF(AND(B20&lt;&gt;"",ISNUMBER(C20),ISNUMBER(D20),ISNUMBER(E20),ISNUMBER(G20),D20&lt;=E20,C20&lt;=Исходные!$B$13,F20="За период",J20="Принято",K20=1,E20&lt;=Исходные!$B$13,Исходные!$B$13&lt;&gt;"",COUNTIFS(Сверка!$A$6:$A$20,A20)=1),1,0))</f>
        <v/>
      </c>
      <c r="M20" s="5"/>
    </row>
    <row r="21" customFormat="false" ht="31.5" hidden="false" customHeight="true" outlineLevel="0" collapsed="false">
      <c r="A21" s="5"/>
      <c r="B21" s="5"/>
      <c r="C21" s="6"/>
      <c r="D21" s="6"/>
      <c r="E21" s="6"/>
      <c r="F21" s="5"/>
      <c r="G21" s="7"/>
      <c r="H21" s="13" t="str">
        <f aca="false">IF(A21="","",IF(COUNTIFS(Сверка!$A$35:$A$49,A21)&lt;&gt;1,"",IF(COUNTIFS(Сверка!$A$35:$A$49,A21,Сверка!$D$35:$D$49,"&gt;=0",Сверка!$D$35:$D$49,"&lt;&gt;")=0,"",VLOOKUP(A21,Сверка!$A$35:$D$49,4,FALSE()))))</f>
        <v/>
      </c>
      <c r="I21" s="12" t="str">
        <f aca="false">IF(OR(A21="",G21="",H21=""),"",ROUND(G21*H21,2))</f>
        <v/>
      </c>
      <c r="J21" s="5"/>
      <c r="K21" s="10" t="str">
        <f aca="false">IF(A21="","",COUNTIFS($A$6:$A$35,A21,$B$6:$B$35,B21,$D$6:$D$35,D21,$E$6:$E$35,E21,$F$6:$F$35,F21))</f>
        <v/>
      </c>
      <c r="L21" s="14" t="str">
        <f aca="false">IF(A21="","",IF(AND(B21&lt;&gt;"",ISNUMBER(C21),ISNUMBER(D21),ISNUMBER(E21),ISNUMBER(G21),D21&lt;=E21,C21&lt;=Исходные!$B$13,F21="За период",J21="Принято",K21=1,E21&lt;=Исходные!$B$13,Исходные!$B$13&lt;&gt;"",COUNTIFS(Сверка!$A$6:$A$20,A21)=1),1,0))</f>
        <v/>
      </c>
      <c r="M21" s="5"/>
    </row>
    <row r="22" customFormat="false" ht="31.5" hidden="false" customHeight="true" outlineLevel="0" collapsed="false">
      <c r="A22" s="5"/>
      <c r="B22" s="5"/>
      <c r="C22" s="6"/>
      <c r="D22" s="6"/>
      <c r="E22" s="6"/>
      <c r="F22" s="5"/>
      <c r="G22" s="7"/>
      <c r="H22" s="13" t="str">
        <f aca="false">IF(A22="","",IF(COUNTIFS(Сверка!$A$35:$A$49,A22)&lt;&gt;1,"",IF(COUNTIFS(Сверка!$A$35:$A$49,A22,Сверка!$D$35:$D$49,"&gt;=0",Сверка!$D$35:$D$49,"&lt;&gt;")=0,"",VLOOKUP(A22,Сверка!$A$35:$D$49,4,FALSE()))))</f>
        <v/>
      </c>
      <c r="I22" s="12" t="str">
        <f aca="false">IF(OR(A22="",G22="",H22=""),"",ROUND(G22*H22,2))</f>
        <v/>
      </c>
      <c r="J22" s="5"/>
      <c r="K22" s="10" t="str">
        <f aca="false">IF(A22="","",COUNTIFS($A$6:$A$35,A22,$B$6:$B$35,B22,$D$6:$D$35,D22,$E$6:$E$35,E22,$F$6:$F$35,F22))</f>
        <v/>
      </c>
      <c r="L22" s="14" t="str">
        <f aca="false">IF(A22="","",IF(AND(B22&lt;&gt;"",ISNUMBER(C22),ISNUMBER(D22),ISNUMBER(E22),ISNUMBER(G22),D22&lt;=E22,C22&lt;=Исходные!$B$13,F22="За период",J22="Принято",K22=1,E22&lt;=Исходные!$B$13,Исходные!$B$13&lt;&gt;"",COUNTIFS(Сверка!$A$6:$A$20,A22)=1),1,0))</f>
        <v/>
      </c>
      <c r="M22" s="5"/>
    </row>
    <row r="23" customFormat="false" ht="31.5" hidden="false" customHeight="true" outlineLevel="0" collapsed="false">
      <c r="A23" s="5"/>
      <c r="B23" s="5"/>
      <c r="C23" s="6"/>
      <c r="D23" s="6"/>
      <c r="E23" s="6"/>
      <c r="F23" s="5"/>
      <c r="G23" s="7"/>
      <c r="H23" s="13" t="str">
        <f aca="false">IF(A23="","",IF(COUNTIFS(Сверка!$A$35:$A$49,A23)&lt;&gt;1,"",IF(COUNTIFS(Сверка!$A$35:$A$49,A23,Сверка!$D$35:$D$49,"&gt;=0",Сверка!$D$35:$D$49,"&lt;&gt;")=0,"",VLOOKUP(A23,Сверка!$A$35:$D$49,4,FALSE()))))</f>
        <v/>
      </c>
      <c r="I23" s="12" t="str">
        <f aca="false">IF(OR(A23="",G23="",H23=""),"",ROUND(G23*H23,2))</f>
        <v/>
      </c>
      <c r="J23" s="5"/>
      <c r="K23" s="10" t="str">
        <f aca="false">IF(A23="","",COUNTIFS($A$6:$A$35,A23,$B$6:$B$35,B23,$D$6:$D$35,D23,$E$6:$E$35,E23,$F$6:$F$35,F23))</f>
        <v/>
      </c>
      <c r="L23" s="14" t="str">
        <f aca="false">IF(A23="","",IF(AND(B23&lt;&gt;"",ISNUMBER(C23),ISNUMBER(D23),ISNUMBER(E23),ISNUMBER(G23),D23&lt;=E23,C23&lt;=Исходные!$B$13,F23="За период",J23="Принято",K23=1,E23&lt;=Исходные!$B$13,Исходные!$B$13&lt;&gt;"",COUNTIFS(Сверка!$A$6:$A$20,A23)=1),1,0))</f>
        <v/>
      </c>
      <c r="M23" s="5"/>
    </row>
    <row r="24" customFormat="false" ht="31.5" hidden="false" customHeight="true" outlineLevel="0" collapsed="false">
      <c r="A24" s="5"/>
      <c r="B24" s="5"/>
      <c r="C24" s="6"/>
      <c r="D24" s="6"/>
      <c r="E24" s="6"/>
      <c r="F24" s="5"/>
      <c r="G24" s="7"/>
      <c r="H24" s="13" t="str">
        <f aca="false">IF(A24="","",IF(COUNTIFS(Сверка!$A$35:$A$49,A24)&lt;&gt;1,"",IF(COUNTIFS(Сверка!$A$35:$A$49,A24,Сверка!$D$35:$D$49,"&gt;=0",Сверка!$D$35:$D$49,"&lt;&gt;")=0,"",VLOOKUP(A24,Сверка!$A$35:$D$49,4,FALSE()))))</f>
        <v/>
      </c>
      <c r="I24" s="12" t="str">
        <f aca="false">IF(OR(A24="",G24="",H24=""),"",ROUND(G24*H24,2))</f>
        <v/>
      </c>
      <c r="J24" s="5"/>
      <c r="K24" s="10" t="str">
        <f aca="false">IF(A24="","",COUNTIFS($A$6:$A$35,A24,$B$6:$B$35,B24,$D$6:$D$35,D24,$E$6:$E$35,E24,$F$6:$F$35,F24))</f>
        <v/>
      </c>
      <c r="L24" s="14" t="str">
        <f aca="false">IF(A24="","",IF(AND(B24&lt;&gt;"",ISNUMBER(C24),ISNUMBER(D24),ISNUMBER(E24),ISNUMBER(G24),D24&lt;=E24,C24&lt;=Исходные!$B$13,F24="За период",J24="Принято",K24=1,E24&lt;=Исходные!$B$13,Исходные!$B$13&lt;&gt;"",COUNTIFS(Сверка!$A$6:$A$20,A24)=1),1,0))</f>
        <v/>
      </c>
      <c r="M24" s="5"/>
    </row>
    <row r="25" customFormat="false" ht="31.5" hidden="false" customHeight="true" outlineLevel="0" collapsed="false">
      <c r="A25" s="5"/>
      <c r="B25" s="5"/>
      <c r="C25" s="6"/>
      <c r="D25" s="6"/>
      <c r="E25" s="6"/>
      <c r="F25" s="5"/>
      <c r="G25" s="7"/>
      <c r="H25" s="13" t="str">
        <f aca="false">IF(A25="","",IF(COUNTIFS(Сверка!$A$35:$A$49,A25)&lt;&gt;1,"",IF(COUNTIFS(Сверка!$A$35:$A$49,A25,Сверка!$D$35:$D$49,"&gt;=0",Сверка!$D$35:$D$49,"&lt;&gt;")=0,"",VLOOKUP(A25,Сверка!$A$35:$D$49,4,FALSE()))))</f>
        <v/>
      </c>
      <c r="I25" s="12" t="str">
        <f aca="false">IF(OR(A25="",G25="",H25=""),"",ROUND(G25*H25,2))</f>
        <v/>
      </c>
      <c r="J25" s="5"/>
      <c r="K25" s="10" t="str">
        <f aca="false">IF(A25="","",COUNTIFS($A$6:$A$35,A25,$B$6:$B$35,B25,$D$6:$D$35,D25,$E$6:$E$35,E25,$F$6:$F$35,F25))</f>
        <v/>
      </c>
      <c r="L25" s="14" t="str">
        <f aca="false">IF(A25="","",IF(AND(B25&lt;&gt;"",ISNUMBER(C25),ISNUMBER(D25),ISNUMBER(E25),ISNUMBER(G25),D25&lt;=E25,C25&lt;=Исходные!$B$13,F25="За период",J25="Принято",K25=1,E25&lt;=Исходные!$B$13,Исходные!$B$13&lt;&gt;"",COUNTIFS(Сверка!$A$6:$A$20,A25)=1),1,0))</f>
        <v/>
      </c>
      <c r="M25" s="5"/>
    </row>
    <row r="26" customFormat="false" ht="31.5" hidden="false" customHeight="true" outlineLevel="0" collapsed="false">
      <c r="A26" s="5"/>
      <c r="B26" s="5"/>
      <c r="C26" s="6"/>
      <c r="D26" s="6"/>
      <c r="E26" s="6"/>
      <c r="F26" s="5"/>
      <c r="G26" s="7"/>
      <c r="H26" s="13" t="str">
        <f aca="false">IF(A26="","",IF(COUNTIFS(Сверка!$A$35:$A$49,A26)&lt;&gt;1,"",IF(COUNTIFS(Сверка!$A$35:$A$49,A26,Сверка!$D$35:$D$49,"&gt;=0",Сверка!$D$35:$D$49,"&lt;&gt;")=0,"",VLOOKUP(A26,Сверка!$A$35:$D$49,4,FALSE()))))</f>
        <v/>
      </c>
      <c r="I26" s="12" t="str">
        <f aca="false">IF(OR(A26="",G26="",H26=""),"",ROUND(G26*H26,2))</f>
        <v/>
      </c>
      <c r="J26" s="5"/>
      <c r="K26" s="10" t="str">
        <f aca="false">IF(A26="","",COUNTIFS($A$6:$A$35,A26,$B$6:$B$35,B26,$D$6:$D$35,D26,$E$6:$E$35,E26,$F$6:$F$35,F26))</f>
        <v/>
      </c>
      <c r="L26" s="14" t="str">
        <f aca="false">IF(A26="","",IF(AND(B26&lt;&gt;"",ISNUMBER(C26),ISNUMBER(D26),ISNUMBER(E26),ISNUMBER(G26),D26&lt;=E26,C26&lt;=Исходные!$B$13,F26="За период",J26="Принято",K26=1,E26&lt;=Исходные!$B$13,Исходные!$B$13&lt;&gt;"",COUNTIFS(Сверка!$A$6:$A$20,A26)=1),1,0))</f>
        <v/>
      </c>
      <c r="M26" s="5"/>
    </row>
    <row r="27" customFormat="false" ht="31.5" hidden="false" customHeight="true" outlineLevel="0" collapsed="false">
      <c r="A27" s="5"/>
      <c r="B27" s="5"/>
      <c r="C27" s="6"/>
      <c r="D27" s="6"/>
      <c r="E27" s="6"/>
      <c r="F27" s="5"/>
      <c r="G27" s="7"/>
      <c r="H27" s="13" t="str">
        <f aca="false">IF(A27="","",IF(COUNTIFS(Сверка!$A$35:$A$49,A27)&lt;&gt;1,"",IF(COUNTIFS(Сверка!$A$35:$A$49,A27,Сверка!$D$35:$D$49,"&gt;=0",Сверка!$D$35:$D$49,"&lt;&gt;")=0,"",VLOOKUP(A27,Сверка!$A$35:$D$49,4,FALSE()))))</f>
        <v/>
      </c>
      <c r="I27" s="12" t="str">
        <f aca="false">IF(OR(A27="",G27="",H27=""),"",ROUND(G27*H27,2))</f>
        <v/>
      </c>
      <c r="J27" s="5"/>
      <c r="K27" s="10" t="str">
        <f aca="false">IF(A27="","",COUNTIFS($A$6:$A$35,A27,$B$6:$B$35,B27,$D$6:$D$35,D27,$E$6:$E$35,E27,$F$6:$F$35,F27))</f>
        <v/>
      </c>
      <c r="L27" s="14" t="str">
        <f aca="false">IF(A27="","",IF(AND(B27&lt;&gt;"",ISNUMBER(C27),ISNUMBER(D27),ISNUMBER(E27),ISNUMBER(G27),D27&lt;=E27,C27&lt;=Исходные!$B$13,F27="За период",J27="Принято",K27=1,E27&lt;=Исходные!$B$13,Исходные!$B$13&lt;&gt;"",COUNTIFS(Сверка!$A$6:$A$20,A27)=1),1,0))</f>
        <v/>
      </c>
      <c r="M27" s="5"/>
    </row>
    <row r="28" customFormat="false" ht="31.5" hidden="false" customHeight="true" outlineLevel="0" collapsed="false">
      <c r="A28" s="5"/>
      <c r="B28" s="5"/>
      <c r="C28" s="6"/>
      <c r="D28" s="6"/>
      <c r="E28" s="6"/>
      <c r="F28" s="5"/>
      <c r="G28" s="7"/>
      <c r="H28" s="13" t="str">
        <f aca="false">IF(A28="","",IF(COUNTIFS(Сверка!$A$35:$A$49,A28)&lt;&gt;1,"",IF(COUNTIFS(Сверка!$A$35:$A$49,A28,Сверка!$D$35:$D$49,"&gt;=0",Сверка!$D$35:$D$49,"&lt;&gt;")=0,"",VLOOKUP(A28,Сверка!$A$35:$D$49,4,FALSE()))))</f>
        <v/>
      </c>
      <c r="I28" s="12" t="str">
        <f aca="false">IF(OR(A28="",G28="",H28=""),"",ROUND(G28*H28,2))</f>
        <v/>
      </c>
      <c r="J28" s="5"/>
      <c r="K28" s="10" t="str">
        <f aca="false">IF(A28="","",COUNTIFS($A$6:$A$35,A28,$B$6:$B$35,B28,$D$6:$D$35,D28,$E$6:$E$35,E28,$F$6:$F$35,F28))</f>
        <v/>
      </c>
      <c r="L28" s="14" t="str">
        <f aca="false">IF(A28="","",IF(AND(B28&lt;&gt;"",ISNUMBER(C28),ISNUMBER(D28),ISNUMBER(E28),ISNUMBER(G28),D28&lt;=E28,C28&lt;=Исходные!$B$13,F28="За период",J28="Принято",K28=1,E28&lt;=Исходные!$B$13,Исходные!$B$13&lt;&gt;"",COUNTIFS(Сверка!$A$6:$A$20,A28)=1),1,0))</f>
        <v/>
      </c>
      <c r="M28" s="5"/>
    </row>
    <row r="29" customFormat="false" ht="31.5" hidden="false" customHeight="true" outlineLevel="0" collapsed="false">
      <c r="A29" s="5"/>
      <c r="B29" s="5"/>
      <c r="C29" s="6"/>
      <c r="D29" s="6"/>
      <c r="E29" s="6"/>
      <c r="F29" s="5"/>
      <c r="G29" s="7"/>
      <c r="H29" s="13" t="str">
        <f aca="false">IF(A29="","",IF(COUNTIFS(Сверка!$A$35:$A$49,A29)&lt;&gt;1,"",IF(COUNTIFS(Сверка!$A$35:$A$49,A29,Сверка!$D$35:$D$49,"&gt;=0",Сверка!$D$35:$D$49,"&lt;&gt;")=0,"",VLOOKUP(A29,Сверка!$A$35:$D$49,4,FALSE()))))</f>
        <v/>
      </c>
      <c r="I29" s="12" t="str">
        <f aca="false">IF(OR(A29="",G29="",H29=""),"",ROUND(G29*H29,2))</f>
        <v/>
      </c>
      <c r="J29" s="5"/>
      <c r="K29" s="10" t="str">
        <f aca="false">IF(A29="","",COUNTIFS($A$6:$A$35,A29,$B$6:$B$35,B29,$D$6:$D$35,D29,$E$6:$E$35,E29,$F$6:$F$35,F29))</f>
        <v/>
      </c>
      <c r="L29" s="14" t="str">
        <f aca="false">IF(A29="","",IF(AND(B29&lt;&gt;"",ISNUMBER(C29),ISNUMBER(D29),ISNUMBER(E29),ISNUMBER(G29),D29&lt;=E29,C29&lt;=Исходные!$B$13,F29="За период",J29="Принято",K29=1,E29&lt;=Исходные!$B$13,Исходные!$B$13&lt;&gt;"",COUNTIFS(Сверка!$A$6:$A$20,A29)=1),1,0))</f>
        <v/>
      </c>
      <c r="M29" s="5"/>
    </row>
    <row r="30" customFormat="false" ht="31.5" hidden="false" customHeight="true" outlineLevel="0" collapsed="false">
      <c r="A30" s="5"/>
      <c r="B30" s="5"/>
      <c r="C30" s="6"/>
      <c r="D30" s="6"/>
      <c r="E30" s="6"/>
      <c r="F30" s="5"/>
      <c r="G30" s="7"/>
      <c r="H30" s="13" t="str">
        <f aca="false">IF(A30="","",IF(COUNTIFS(Сверка!$A$35:$A$49,A30)&lt;&gt;1,"",IF(COUNTIFS(Сверка!$A$35:$A$49,A30,Сверка!$D$35:$D$49,"&gt;=0",Сверка!$D$35:$D$49,"&lt;&gt;")=0,"",VLOOKUP(A30,Сверка!$A$35:$D$49,4,FALSE()))))</f>
        <v/>
      </c>
      <c r="I30" s="12" t="str">
        <f aca="false">IF(OR(A30="",G30="",H30=""),"",ROUND(G30*H30,2))</f>
        <v/>
      </c>
      <c r="J30" s="5"/>
      <c r="K30" s="10" t="str">
        <f aca="false">IF(A30="","",COUNTIFS($A$6:$A$35,A30,$B$6:$B$35,B30,$D$6:$D$35,D30,$E$6:$E$35,E30,$F$6:$F$35,F30))</f>
        <v/>
      </c>
      <c r="L30" s="14" t="str">
        <f aca="false">IF(A30="","",IF(AND(B30&lt;&gt;"",ISNUMBER(C30),ISNUMBER(D30),ISNUMBER(E30),ISNUMBER(G30),D30&lt;=E30,C30&lt;=Исходные!$B$13,F30="За период",J30="Принято",K30=1,E30&lt;=Исходные!$B$13,Исходные!$B$13&lt;&gt;"",COUNTIFS(Сверка!$A$6:$A$20,A30)=1),1,0))</f>
        <v/>
      </c>
      <c r="M30" s="5"/>
    </row>
    <row r="31" customFormat="false" ht="31.5" hidden="false" customHeight="true" outlineLevel="0" collapsed="false">
      <c r="A31" s="5"/>
      <c r="B31" s="5"/>
      <c r="C31" s="6"/>
      <c r="D31" s="6"/>
      <c r="E31" s="6"/>
      <c r="F31" s="5"/>
      <c r="G31" s="7"/>
      <c r="H31" s="13" t="str">
        <f aca="false">IF(A31="","",IF(COUNTIFS(Сверка!$A$35:$A$49,A31)&lt;&gt;1,"",IF(COUNTIFS(Сверка!$A$35:$A$49,A31,Сверка!$D$35:$D$49,"&gt;=0",Сверка!$D$35:$D$49,"&lt;&gt;")=0,"",VLOOKUP(A31,Сверка!$A$35:$D$49,4,FALSE()))))</f>
        <v/>
      </c>
      <c r="I31" s="12" t="str">
        <f aca="false">IF(OR(A31="",G31="",H31=""),"",ROUND(G31*H31,2))</f>
        <v/>
      </c>
      <c r="J31" s="5"/>
      <c r="K31" s="10" t="str">
        <f aca="false">IF(A31="","",COUNTIFS($A$6:$A$35,A31,$B$6:$B$35,B31,$D$6:$D$35,D31,$E$6:$E$35,E31,$F$6:$F$35,F31))</f>
        <v/>
      </c>
      <c r="L31" s="14" t="str">
        <f aca="false">IF(A31="","",IF(AND(B31&lt;&gt;"",ISNUMBER(C31),ISNUMBER(D31),ISNUMBER(E31),ISNUMBER(G31),D31&lt;=E31,C31&lt;=Исходные!$B$13,F31="За период",J31="Принято",K31=1,E31&lt;=Исходные!$B$13,Исходные!$B$13&lt;&gt;"",COUNTIFS(Сверка!$A$6:$A$20,A31)=1),1,0))</f>
        <v/>
      </c>
      <c r="M31" s="5"/>
    </row>
    <row r="32" customFormat="false" ht="31.5" hidden="false" customHeight="true" outlineLevel="0" collapsed="false">
      <c r="A32" s="5"/>
      <c r="B32" s="5"/>
      <c r="C32" s="6"/>
      <c r="D32" s="6"/>
      <c r="E32" s="6"/>
      <c r="F32" s="5"/>
      <c r="G32" s="7"/>
      <c r="H32" s="13" t="str">
        <f aca="false">IF(A32="","",IF(COUNTIFS(Сверка!$A$35:$A$49,A32)&lt;&gt;1,"",IF(COUNTIFS(Сверка!$A$35:$A$49,A32,Сверка!$D$35:$D$49,"&gt;=0",Сверка!$D$35:$D$49,"&lt;&gt;")=0,"",VLOOKUP(A32,Сверка!$A$35:$D$49,4,FALSE()))))</f>
        <v/>
      </c>
      <c r="I32" s="12" t="str">
        <f aca="false">IF(OR(A32="",G32="",H32=""),"",ROUND(G32*H32,2))</f>
        <v/>
      </c>
      <c r="J32" s="5"/>
      <c r="K32" s="10" t="str">
        <f aca="false">IF(A32="","",COUNTIFS($A$6:$A$35,A32,$B$6:$B$35,B32,$D$6:$D$35,D32,$E$6:$E$35,E32,$F$6:$F$35,F32))</f>
        <v/>
      </c>
      <c r="L32" s="14" t="str">
        <f aca="false">IF(A32="","",IF(AND(B32&lt;&gt;"",ISNUMBER(C32),ISNUMBER(D32),ISNUMBER(E32),ISNUMBER(G32),D32&lt;=E32,C32&lt;=Исходные!$B$13,F32="За период",J32="Принято",K32=1,E32&lt;=Исходные!$B$13,Исходные!$B$13&lt;&gt;"",COUNTIFS(Сверка!$A$6:$A$20,A32)=1),1,0))</f>
        <v/>
      </c>
      <c r="M32" s="5"/>
    </row>
    <row r="33" customFormat="false" ht="31.5" hidden="false" customHeight="true" outlineLevel="0" collapsed="false">
      <c r="A33" s="5"/>
      <c r="B33" s="5"/>
      <c r="C33" s="6"/>
      <c r="D33" s="6"/>
      <c r="E33" s="6"/>
      <c r="F33" s="5"/>
      <c r="G33" s="7"/>
      <c r="H33" s="13" t="str">
        <f aca="false">IF(A33="","",IF(COUNTIFS(Сверка!$A$35:$A$49,A33)&lt;&gt;1,"",IF(COUNTIFS(Сверка!$A$35:$A$49,A33,Сверка!$D$35:$D$49,"&gt;=0",Сверка!$D$35:$D$49,"&lt;&gt;")=0,"",VLOOKUP(A33,Сверка!$A$35:$D$49,4,FALSE()))))</f>
        <v/>
      </c>
      <c r="I33" s="12" t="str">
        <f aca="false">IF(OR(A33="",G33="",H33=""),"",ROUND(G33*H33,2))</f>
        <v/>
      </c>
      <c r="J33" s="5"/>
      <c r="K33" s="10" t="str">
        <f aca="false">IF(A33="","",COUNTIFS($A$6:$A$35,A33,$B$6:$B$35,B33,$D$6:$D$35,D33,$E$6:$E$35,E33,$F$6:$F$35,F33))</f>
        <v/>
      </c>
      <c r="L33" s="14" t="str">
        <f aca="false">IF(A33="","",IF(AND(B33&lt;&gt;"",ISNUMBER(C33),ISNUMBER(D33),ISNUMBER(E33),ISNUMBER(G33),D33&lt;=E33,C33&lt;=Исходные!$B$13,F33="За период",J33="Принято",K33=1,E33&lt;=Исходные!$B$13,Исходные!$B$13&lt;&gt;"",COUNTIFS(Сверка!$A$6:$A$20,A33)=1),1,0))</f>
        <v/>
      </c>
      <c r="M33" s="5"/>
    </row>
    <row r="34" customFormat="false" ht="31.5" hidden="false" customHeight="true" outlineLevel="0" collapsed="false">
      <c r="A34" s="5"/>
      <c r="B34" s="5"/>
      <c r="C34" s="6"/>
      <c r="D34" s="6"/>
      <c r="E34" s="6"/>
      <c r="F34" s="5"/>
      <c r="G34" s="7"/>
      <c r="H34" s="13" t="str">
        <f aca="false">IF(A34="","",IF(COUNTIFS(Сверка!$A$35:$A$49,A34)&lt;&gt;1,"",IF(COUNTIFS(Сверка!$A$35:$A$49,A34,Сверка!$D$35:$D$49,"&gt;=0",Сверка!$D$35:$D$49,"&lt;&gt;")=0,"",VLOOKUP(A34,Сверка!$A$35:$D$49,4,FALSE()))))</f>
        <v/>
      </c>
      <c r="I34" s="12" t="str">
        <f aca="false">IF(OR(A34="",G34="",H34=""),"",ROUND(G34*H34,2))</f>
        <v/>
      </c>
      <c r="J34" s="5"/>
      <c r="K34" s="10" t="str">
        <f aca="false">IF(A34="","",COUNTIFS($A$6:$A$35,A34,$B$6:$B$35,B34,$D$6:$D$35,D34,$E$6:$E$35,E34,$F$6:$F$35,F34))</f>
        <v/>
      </c>
      <c r="L34" s="14" t="str">
        <f aca="false">IF(A34="","",IF(AND(B34&lt;&gt;"",ISNUMBER(C34),ISNUMBER(D34),ISNUMBER(E34),ISNUMBER(G34),D34&lt;=E34,C34&lt;=Исходные!$B$13,F34="За период",J34="Принято",K34=1,E34&lt;=Исходные!$B$13,Исходные!$B$13&lt;&gt;"",COUNTIFS(Сверка!$A$6:$A$20,A34)=1),1,0))</f>
        <v/>
      </c>
      <c r="M34" s="5"/>
    </row>
    <row r="35" customFormat="false" ht="31.5" hidden="false" customHeight="true" outlineLevel="0" collapsed="false">
      <c r="A35" s="5"/>
      <c r="B35" s="5"/>
      <c r="C35" s="6"/>
      <c r="D35" s="6"/>
      <c r="E35" s="6"/>
      <c r="F35" s="5"/>
      <c r="G35" s="7"/>
      <c r="H35" s="13" t="str">
        <f aca="false">IF(A35="","",IF(COUNTIFS(Сверка!$A$35:$A$49,A35)&lt;&gt;1,"",IF(COUNTIFS(Сверка!$A$35:$A$49,A35,Сверка!$D$35:$D$49,"&gt;=0",Сверка!$D$35:$D$49,"&lt;&gt;")=0,"",VLOOKUP(A35,Сверка!$A$35:$D$49,4,FALSE()))))</f>
        <v/>
      </c>
      <c r="I35" s="12" t="str">
        <f aca="false">IF(OR(A35="",G35="",H35=""),"",ROUND(G35*H35,2))</f>
        <v/>
      </c>
      <c r="J35" s="5"/>
      <c r="K35" s="10" t="str">
        <f aca="false">IF(A35="","",COUNTIFS($A$6:$A$35,A35,$B$6:$B$35,B35,$D$6:$D$35,D35,$E$6:$E$35,E35,$F$6:$F$35,F35))</f>
        <v/>
      </c>
      <c r="L35" s="14" t="str">
        <f aca="false">IF(A35="","",IF(AND(B35&lt;&gt;"",ISNUMBER(C35),ISNUMBER(D35),ISNUMBER(E35),ISNUMBER(G35),D35&lt;=E35,C35&lt;=Исходные!$B$13,F35="За период",J35="Принято",K35=1,E35&lt;=Исходные!$B$13,Исходные!$B$13&lt;&gt;"",COUNTIFS(Сверка!$A$6:$A$20,A35)=1),1,0))</f>
        <v/>
      </c>
      <c r="M35" s="5"/>
    </row>
  </sheetData>
  <mergeCells count="2">
    <mergeCell ref="A2:M2"/>
    <mergeCell ref="A3:M3"/>
  </mergeCells>
  <conditionalFormatting sqref="A6:M35">
    <cfRule type="expression" priority="2" aboveAverage="0" equalAverage="0" bottom="0" percent="0" rank="0" text="" dxfId="0">
      <formula>AND($A6&lt;&gt;"",OR($K6&gt;1,$G6&lt;0,$D6&gt;$E6))</formula>
    </cfRule>
  </conditionalFormatting>
  <dataValidations count="2">
    <dataValidation allowBlank="true" error="Используйте значение из списка." errorStyle="stop" errorTitle="Выберите значение" operator="between" showDropDown="false" showErrorMessage="true" showInputMessage="false" sqref="F6:F35" type="list">
      <formula1>"За период,Нарастающий итог"</formula1>
      <formula2>0</formula2>
    </dataValidation>
    <dataValidation allowBlank="true" error="Используйте значение из списка." errorStyle="stop" errorTitle="Выберите значение" operator="between" showDropDown="false" showErrorMessage="true" showInputMessage="false" sqref="J6:J35" type="list">
      <formula1>"Принято,На проверке,Отклонено"</formula1>
      <formula2>0</formula2>
    </dataValidation>
  </dataValidations>
  <printOptions headings="false" gridLines="false" gridLinesSet="true" horizontalCentered="true" verticalCentered="false"/>
  <pageMargins left="0.25" right="0.25" top="0.4" bottom="0.4" header="0.15" footer="0.15"/>
  <pageSetup paperSize="8" scale="100" pageOrder="downThenOver" orientation="landscape" blackAndWhite="false" draft="false" cellComments="none" horizontalDpi="300" verticalDpi="300" copies="1"/>
  <headerFooter differentFirst="false" differentOddEven="false">
    <oddHeader>&amp;LАвторская сверка&amp;CИсполнительная смета&amp;RСметрикс</oddHeader>
    <oddFooter>&amp;LФорма согласуется с заказчиком&amp;RСтраница &amp;P из &amp;N</oddFooter>
  </headerFooter>
</worksheet>
</file>

<file path=xl/worksheets/sheet5.xml><?xml version="1.0" encoding="utf-8"?>
<worksheet xmlns="http://schemas.openxmlformats.org/spreadsheetml/2006/main">
  <sheetPr filterMode="false">
    <pageSetUpPr fitToPage="0"/>
  </sheetPr>
  <dimension ref="A2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5.39"/>
    <col collapsed="false" customWidth="true" hidden="false" outlineLevel="0" max="3" min="3" style="0" width="9.8"/>
    <col collapsed="false" customWidth="true" hidden="false" outlineLevel="0" max="4" min="4" style="0" width="10.51"/>
    <col collapsed="false" customWidth="true" hidden="false" outlineLevel="0" max="5" min="5" style="0" width="19.6"/>
    <col collapsed="false" customWidth="true" hidden="false" outlineLevel="0" max="6" min="6" style="0" width="10.51"/>
    <col collapsed="false" customWidth="true" hidden="false" outlineLevel="0" max="7" min="7" style="0" width="18.2"/>
    <col collapsed="false" customWidth="true" hidden="false" outlineLevel="0" max="8" min="8" style="0" width="12.61"/>
    <col collapsed="false" customWidth="true" hidden="false" outlineLevel="0" max="9" min="9" style="0" width="10.51"/>
    <col collapsed="false" customWidth="true" hidden="false" outlineLevel="0" max="10" min="10" style="0" width="16.1"/>
  </cols>
  <sheetData>
    <row r="2" customFormat="false" ht="30" hidden="false" customHeight="true" outlineLevel="0" collapsed="false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4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5" customFormat="false" ht="48" hidden="false" customHeight="true" outlineLevel="0" collapsed="false">
      <c r="A5" s="3" t="s">
        <v>60</v>
      </c>
      <c r="B5" s="3" t="s">
        <v>108</v>
      </c>
      <c r="C5" s="3" t="s">
        <v>109</v>
      </c>
      <c r="D5" s="3" t="s">
        <v>110</v>
      </c>
      <c r="E5" s="3" t="s">
        <v>111</v>
      </c>
      <c r="F5" s="3" t="s">
        <v>112</v>
      </c>
      <c r="G5" s="3" t="s">
        <v>113</v>
      </c>
      <c r="H5" s="3" t="s">
        <v>104</v>
      </c>
      <c r="I5" s="3" t="s">
        <v>114</v>
      </c>
      <c r="J5" s="3" t="s">
        <v>95</v>
      </c>
    </row>
    <row r="6" customFormat="false" ht="37.5" hidden="false" customHeight="true" outlineLevel="0" collapsed="false">
      <c r="A6" s="5"/>
      <c r="B6" s="5"/>
      <c r="C6" s="5"/>
      <c r="D6" s="7"/>
      <c r="E6" s="5"/>
      <c r="F6" s="6"/>
      <c r="G6" s="5"/>
      <c r="H6" s="5"/>
      <c r="I6" s="13" t="str">
        <f aca="false">IF(OR(A6="",D6=""),"",IF(COUNTIFS(Сверка!$A$35:$A$49,A6)&lt;&gt;1,"",IF(COUNTIFS(Сверка!$A$35:$A$49,A6,Сверка!$D$35:$D$49,"&gt;=0",Сверка!$D$35:$D$49,"&lt;&gt;")=0,"",ROUND(D6*VLOOKUP(A6,Сверка!$A$35:$D$49,4,FALSE()),2))))</f>
        <v/>
      </c>
      <c r="J6" s="5"/>
    </row>
    <row r="7" customFormat="false" ht="37.5" hidden="false" customHeight="true" outlineLevel="0" collapsed="false">
      <c r="A7" s="5"/>
      <c r="B7" s="5"/>
      <c r="C7" s="5"/>
      <c r="D7" s="7"/>
      <c r="E7" s="5"/>
      <c r="F7" s="6"/>
      <c r="G7" s="5"/>
      <c r="H7" s="5"/>
      <c r="I7" s="13" t="str">
        <f aca="false">IF(OR(A7="",D7=""),"",IF(COUNTIFS(Сверка!$A$35:$A$49,A7)&lt;&gt;1,"",IF(COUNTIFS(Сверка!$A$35:$A$49,A7,Сверка!$D$35:$D$49,"&gt;=0",Сверка!$D$35:$D$49,"&lt;&gt;")=0,"",ROUND(D7*VLOOKUP(A7,Сверка!$A$35:$D$49,4,FALSE()),2))))</f>
        <v/>
      </c>
      <c r="J7" s="5"/>
    </row>
    <row r="8" customFormat="false" ht="37.5" hidden="false" customHeight="true" outlineLevel="0" collapsed="false">
      <c r="A8" s="5"/>
      <c r="B8" s="5"/>
      <c r="C8" s="5"/>
      <c r="D8" s="7"/>
      <c r="E8" s="5"/>
      <c r="F8" s="6"/>
      <c r="G8" s="5"/>
      <c r="H8" s="5"/>
      <c r="I8" s="13" t="str">
        <f aca="false">IF(OR(A8="",D8=""),"",IF(COUNTIFS(Сверка!$A$35:$A$49,A8)&lt;&gt;1,"",IF(COUNTIFS(Сверка!$A$35:$A$49,A8,Сверка!$D$35:$D$49,"&gt;=0",Сверка!$D$35:$D$49,"&lt;&gt;")=0,"",ROUND(D8*VLOOKUP(A8,Сверка!$A$35:$D$49,4,FALSE()),2))))</f>
        <v/>
      </c>
      <c r="J8" s="5"/>
    </row>
    <row r="9" customFormat="false" ht="37.5" hidden="false" customHeight="true" outlineLevel="0" collapsed="false">
      <c r="A9" s="5"/>
      <c r="B9" s="5"/>
      <c r="C9" s="5"/>
      <c r="D9" s="7"/>
      <c r="E9" s="5"/>
      <c r="F9" s="6"/>
      <c r="G9" s="5"/>
      <c r="H9" s="5"/>
      <c r="I9" s="13" t="str">
        <f aca="false">IF(OR(A9="",D9=""),"",IF(COUNTIFS(Сверка!$A$35:$A$49,A9)&lt;&gt;1,"",IF(COUNTIFS(Сверка!$A$35:$A$49,A9,Сверка!$D$35:$D$49,"&gt;=0",Сверка!$D$35:$D$49,"&lt;&gt;")=0,"",ROUND(D9*VLOOKUP(A9,Сверка!$A$35:$D$49,4,FALSE()),2))))</f>
        <v/>
      </c>
      <c r="J9" s="5"/>
    </row>
    <row r="10" customFormat="false" ht="37.5" hidden="false" customHeight="true" outlineLevel="0" collapsed="false">
      <c r="A10" s="5"/>
      <c r="B10" s="5"/>
      <c r="C10" s="5"/>
      <c r="D10" s="7"/>
      <c r="E10" s="5"/>
      <c r="F10" s="6"/>
      <c r="G10" s="5"/>
      <c r="H10" s="5"/>
      <c r="I10" s="13" t="str">
        <f aca="false">IF(OR(A10="",D10=""),"",IF(COUNTIFS(Сверка!$A$35:$A$49,A10)&lt;&gt;1,"",IF(COUNTIFS(Сверка!$A$35:$A$49,A10,Сверка!$D$35:$D$49,"&gt;=0",Сверка!$D$35:$D$49,"&lt;&gt;")=0,"",ROUND(D10*VLOOKUP(A10,Сверка!$A$35:$D$49,4,FALSE()),2))))</f>
        <v/>
      </c>
      <c r="J10" s="5"/>
    </row>
    <row r="11" customFormat="false" ht="37.5" hidden="false" customHeight="true" outlineLevel="0" collapsed="false">
      <c r="A11" s="5"/>
      <c r="B11" s="5"/>
      <c r="C11" s="5"/>
      <c r="D11" s="7"/>
      <c r="E11" s="5"/>
      <c r="F11" s="6"/>
      <c r="G11" s="5"/>
      <c r="H11" s="5"/>
      <c r="I11" s="13" t="str">
        <f aca="false">IF(OR(A11="",D11=""),"",IF(COUNTIFS(Сверка!$A$35:$A$49,A11)&lt;&gt;1,"",IF(COUNTIFS(Сверка!$A$35:$A$49,A11,Сверка!$D$35:$D$49,"&gt;=0",Сверка!$D$35:$D$49,"&lt;&gt;")=0,"",ROUND(D11*VLOOKUP(A11,Сверка!$A$35:$D$49,4,FALSE()),2))))</f>
        <v/>
      </c>
      <c r="J11" s="5"/>
    </row>
    <row r="12" customFormat="false" ht="37.5" hidden="false" customHeight="true" outlineLevel="0" collapsed="false">
      <c r="A12" s="5"/>
      <c r="B12" s="5"/>
      <c r="C12" s="5"/>
      <c r="D12" s="7"/>
      <c r="E12" s="5"/>
      <c r="F12" s="6"/>
      <c r="G12" s="5"/>
      <c r="H12" s="5"/>
      <c r="I12" s="13" t="str">
        <f aca="false">IF(OR(A12="",D12=""),"",IF(COUNTIFS(Сверка!$A$35:$A$49,A12)&lt;&gt;1,"",IF(COUNTIFS(Сверка!$A$35:$A$49,A12,Сверка!$D$35:$D$49,"&gt;=0",Сверка!$D$35:$D$49,"&lt;&gt;")=0,"",ROUND(D12*VLOOKUP(A12,Сверка!$A$35:$D$49,4,FALSE()),2))))</f>
        <v/>
      </c>
      <c r="J12" s="5"/>
    </row>
    <row r="13" customFormat="false" ht="37.5" hidden="false" customHeight="true" outlineLevel="0" collapsed="false">
      <c r="A13" s="5"/>
      <c r="B13" s="5"/>
      <c r="C13" s="5"/>
      <c r="D13" s="7"/>
      <c r="E13" s="5"/>
      <c r="F13" s="6"/>
      <c r="G13" s="5"/>
      <c r="H13" s="5"/>
      <c r="I13" s="13" t="str">
        <f aca="false">IF(OR(A13="",D13=""),"",IF(COUNTIFS(Сверка!$A$35:$A$49,A13)&lt;&gt;1,"",IF(COUNTIFS(Сверка!$A$35:$A$49,A13,Сверка!$D$35:$D$49,"&gt;=0",Сверка!$D$35:$D$49,"&lt;&gt;")=0,"",ROUND(D13*VLOOKUP(A13,Сверка!$A$35:$D$49,4,FALSE()),2))))</f>
        <v/>
      </c>
      <c r="J13" s="5"/>
    </row>
    <row r="14" customFormat="false" ht="37.5" hidden="false" customHeight="true" outlineLevel="0" collapsed="false">
      <c r="A14" s="5"/>
      <c r="B14" s="5"/>
      <c r="C14" s="5"/>
      <c r="D14" s="7"/>
      <c r="E14" s="5"/>
      <c r="F14" s="6"/>
      <c r="G14" s="5"/>
      <c r="H14" s="5"/>
      <c r="I14" s="13" t="str">
        <f aca="false">IF(OR(A14="",D14=""),"",IF(COUNTIFS(Сверка!$A$35:$A$49,A14)&lt;&gt;1,"",IF(COUNTIFS(Сверка!$A$35:$A$49,A14,Сверка!$D$35:$D$49,"&gt;=0",Сверка!$D$35:$D$49,"&lt;&gt;")=0,"",ROUND(D14*VLOOKUP(A14,Сверка!$A$35:$D$49,4,FALSE()),2))))</f>
        <v/>
      </c>
      <c r="J14" s="5"/>
    </row>
    <row r="15" customFormat="false" ht="37.5" hidden="false" customHeight="true" outlineLevel="0" collapsed="false">
      <c r="A15" s="5"/>
      <c r="B15" s="5"/>
      <c r="C15" s="5"/>
      <c r="D15" s="7"/>
      <c r="E15" s="5"/>
      <c r="F15" s="6"/>
      <c r="G15" s="5"/>
      <c r="H15" s="5"/>
      <c r="I15" s="13" t="str">
        <f aca="false">IF(OR(A15="",D15=""),"",IF(COUNTIFS(Сверка!$A$35:$A$49,A15)&lt;&gt;1,"",IF(COUNTIFS(Сверка!$A$35:$A$49,A15,Сверка!$D$35:$D$49,"&gt;=0",Сверка!$D$35:$D$49,"&lt;&gt;")=0,"",ROUND(D15*VLOOKUP(A15,Сверка!$A$35:$D$49,4,FALSE()),2))))</f>
        <v/>
      </c>
      <c r="J15" s="5"/>
    </row>
    <row r="16" customFormat="false" ht="37.5" hidden="false" customHeight="true" outlineLevel="0" collapsed="false">
      <c r="A16" s="5"/>
      <c r="B16" s="5"/>
      <c r="C16" s="5"/>
      <c r="D16" s="7"/>
      <c r="E16" s="5"/>
      <c r="F16" s="6"/>
      <c r="G16" s="5"/>
      <c r="H16" s="5"/>
      <c r="I16" s="13" t="str">
        <f aca="false">IF(OR(A16="",D16=""),"",IF(COUNTIFS(Сверка!$A$35:$A$49,A16)&lt;&gt;1,"",IF(COUNTIFS(Сверка!$A$35:$A$49,A16,Сверка!$D$35:$D$49,"&gt;=0",Сверка!$D$35:$D$49,"&lt;&gt;")=0,"",ROUND(D16*VLOOKUP(A16,Сверка!$A$35:$D$49,4,FALSE()),2))))</f>
        <v/>
      </c>
      <c r="J16" s="5"/>
    </row>
    <row r="17" customFormat="false" ht="37.5" hidden="false" customHeight="true" outlineLevel="0" collapsed="false">
      <c r="A17" s="5"/>
      <c r="B17" s="5"/>
      <c r="C17" s="5"/>
      <c r="D17" s="7"/>
      <c r="E17" s="5"/>
      <c r="F17" s="6"/>
      <c r="G17" s="5"/>
      <c r="H17" s="5"/>
      <c r="I17" s="13" t="str">
        <f aca="false">IF(OR(A17="",D17=""),"",IF(COUNTIFS(Сверка!$A$35:$A$49,A17)&lt;&gt;1,"",IF(COUNTIFS(Сверка!$A$35:$A$49,A17,Сверка!$D$35:$D$49,"&gt;=0",Сверка!$D$35:$D$49,"&lt;&gt;")=0,"",ROUND(D17*VLOOKUP(A17,Сверка!$A$35:$D$49,4,FALSE()),2))))</f>
        <v/>
      </c>
      <c r="J17" s="5"/>
    </row>
    <row r="18" customFormat="false" ht="37.5" hidden="false" customHeight="true" outlineLevel="0" collapsed="false">
      <c r="A18" s="5"/>
      <c r="B18" s="5"/>
      <c r="C18" s="5"/>
      <c r="D18" s="7"/>
      <c r="E18" s="5"/>
      <c r="F18" s="6"/>
      <c r="G18" s="5"/>
      <c r="H18" s="5"/>
      <c r="I18" s="13" t="str">
        <f aca="false">IF(OR(A18="",D18=""),"",IF(COUNTIFS(Сверка!$A$35:$A$49,A18)&lt;&gt;1,"",IF(COUNTIFS(Сверка!$A$35:$A$49,A18,Сверка!$D$35:$D$49,"&gt;=0",Сверка!$D$35:$D$49,"&lt;&gt;")=0,"",ROUND(D18*VLOOKUP(A18,Сверка!$A$35:$D$49,4,FALSE()),2))))</f>
        <v/>
      </c>
      <c r="J18" s="5"/>
    </row>
    <row r="19" customFormat="false" ht="37.5" hidden="false" customHeight="true" outlineLevel="0" collapsed="false">
      <c r="A19" s="5"/>
      <c r="B19" s="5"/>
      <c r="C19" s="5"/>
      <c r="D19" s="7"/>
      <c r="E19" s="5"/>
      <c r="F19" s="6"/>
      <c r="G19" s="5"/>
      <c r="H19" s="5"/>
      <c r="I19" s="13" t="str">
        <f aca="false">IF(OR(A19="",D19=""),"",IF(COUNTIFS(Сверка!$A$35:$A$49,A19)&lt;&gt;1,"",IF(COUNTIFS(Сверка!$A$35:$A$49,A19,Сверка!$D$35:$D$49,"&gt;=0",Сверка!$D$35:$D$49,"&lt;&gt;")=0,"",ROUND(D19*VLOOKUP(A19,Сверка!$A$35:$D$49,4,FALSE()),2))))</f>
        <v/>
      </c>
      <c r="J19" s="5"/>
    </row>
    <row r="20" customFormat="false" ht="37.5" hidden="false" customHeight="true" outlineLevel="0" collapsed="false">
      <c r="A20" s="5"/>
      <c r="B20" s="5"/>
      <c r="C20" s="5"/>
      <c r="D20" s="7"/>
      <c r="E20" s="5"/>
      <c r="F20" s="6"/>
      <c r="G20" s="5"/>
      <c r="H20" s="5"/>
      <c r="I20" s="13" t="str">
        <f aca="false">IF(OR(A20="",D20=""),"",IF(COUNTIFS(Сверка!$A$35:$A$49,A20)&lt;&gt;1,"",IF(COUNTIFS(Сверка!$A$35:$A$49,A20,Сверка!$D$35:$D$49,"&gt;=0",Сверка!$D$35:$D$49,"&lt;&gt;")=0,"",ROUND(D20*VLOOKUP(A20,Сверка!$A$35:$D$49,4,FALSE()),2))))</f>
        <v/>
      </c>
      <c r="J20" s="5"/>
    </row>
    <row r="21" customFormat="false" ht="37.5" hidden="false" customHeight="true" outlineLevel="0" collapsed="false">
      <c r="A21" s="5"/>
      <c r="B21" s="5"/>
      <c r="C21" s="5"/>
      <c r="D21" s="7"/>
      <c r="E21" s="5"/>
      <c r="F21" s="6"/>
      <c r="G21" s="5"/>
      <c r="H21" s="5"/>
      <c r="I21" s="13" t="str">
        <f aca="false">IF(OR(A21="",D21=""),"",IF(COUNTIFS(Сверка!$A$35:$A$49,A21)&lt;&gt;1,"",IF(COUNTIFS(Сверка!$A$35:$A$49,A21,Сверка!$D$35:$D$49,"&gt;=0",Сверка!$D$35:$D$49,"&lt;&gt;")=0,"",ROUND(D21*VLOOKUP(A21,Сверка!$A$35:$D$49,4,FALSE()),2))))</f>
        <v/>
      </c>
      <c r="J21" s="5"/>
    </row>
    <row r="22" customFormat="false" ht="37.5" hidden="false" customHeight="true" outlineLevel="0" collapsed="false">
      <c r="A22" s="5"/>
      <c r="B22" s="5"/>
      <c r="C22" s="5"/>
      <c r="D22" s="7"/>
      <c r="E22" s="5"/>
      <c r="F22" s="6"/>
      <c r="G22" s="5"/>
      <c r="H22" s="5"/>
      <c r="I22" s="13" t="str">
        <f aca="false">IF(OR(A22="",D22=""),"",IF(COUNTIFS(Сверка!$A$35:$A$49,A22)&lt;&gt;1,"",IF(COUNTIFS(Сверка!$A$35:$A$49,A22,Сверка!$D$35:$D$49,"&gt;=0",Сверка!$D$35:$D$49,"&lt;&gt;")=0,"",ROUND(D22*VLOOKUP(A22,Сверка!$A$35:$D$49,4,FALSE()),2))))</f>
        <v/>
      </c>
      <c r="J22" s="5"/>
    </row>
    <row r="23" customFormat="false" ht="37.5" hidden="false" customHeight="true" outlineLevel="0" collapsed="false">
      <c r="A23" s="5"/>
      <c r="B23" s="5"/>
      <c r="C23" s="5"/>
      <c r="D23" s="7"/>
      <c r="E23" s="5"/>
      <c r="F23" s="6"/>
      <c r="G23" s="5"/>
      <c r="H23" s="5"/>
      <c r="I23" s="13" t="str">
        <f aca="false">IF(OR(A23="",D23=""),"",IF(COUNTIFS(Сверка!$A$35:$A$49,A23)&lt;&gt;1,"",IF(COUNTIFS(Сверка!$A$35:$A$49,A23,Сверка!$D$35:$D$49,"&gt;=0",Сверка!$D$35:$D$49,"&lt;&gt;")=0,"",ROUND(D23*VLOOKUP(A23,Сверка!$A$35:$D$49,4,FALSE()),2))))</f>
        <v/>
      </c>
      <c r="J23" s="5"/>
    </row>
    <row r="24" customFormat="false" ht="37.5" hidden="false" customHeight="true" outlineLevel="0" collapsed="false">
      <c r="A24" s="5"/>
      <c r="B24" s="5"/>
      <c r="C24" s="5"/>
      <c r="D24" s="7"/>
      <c r="E24" s="5"/>
      <c r="F24" s="6"/>
      <c r="G24" s="5"/>
      <c r="H24" s="5"/>
      <c r="I24" s="13" t="str">
        <f aca="false">IF(OR(A24="",D24=""),"",IF(COUNTIFS(Сверка!$A$35:$A$49,A24)&lt;&gt;1,"",IF(COUNTIFS(Сверка!$A$35:$A$49,A24,Сверка!$D$35:$D$49,"&gt;=0",Сверка!$D$35:$D$49,"&lt;&gt;")=0,"",ROUND(D24*VLOOKUP(A24,Сверка!$A$35:$D$49,4,FALSE()),2))))</f>
        <v/>
      </c>
      <c r="J24" s="5"/>
    </row>
    <row r="25" customFormat="false" ht="37.5" hidden="false" customHeight="true" outlineLevel="0" collapsed="false">
      <c r="A25" s="5"/>
      <c r="B25" s="5"/>
      <c r="C25" s="5"/>
      <c r="D25" s="7"/>
      <c r="E25" s="5"/>
      <c r="F25" s="6"/>
      <c r="G25" s="5"/>
      <c r="H25" s="5"/>
      <c r="I25" s="13" t="str">
        <f aca="false">IF(OR(A25="",D25=""),"",IF(COUNTIFS(Сверка!$A$35:$A$49,A25)&lt;&gt;1,"",IF(COUNTIFS(Сверка!$A$35:$A$49,A25,Сверка!$D$35:$D$49,"&gt;=0",Сверка!$D$35:$D$49,"&lt;&gt;")=0,"",ROUND(D25*VLOOKUP(A25,Сверка!$A$35:$D$49,4,FALSE()),2))))</f>
        <v/>
      </c>
      <c r="J25" s="5"/>
    </row>
  </sheetData>
  <mergeCells count="2">
    <mergeCell ref="A2:J2"/>
    <mergeCell ref="A3:J3"/>
  </mergeCells>
  <dataValidations count="2">
    <dataValidation allowBlank="true" error="Используйте значение из списка." errorStyle="stop" errorTitle="Выберите значение" operator="between" showDropDown="false" showErrorMessage="true" showInputMessage="false" sqref="B6:B25" type="list">
      <formula1>"Изменение объёма,Новая работа,Исключение,Замена"</formula1>
      <formula2>0</formula2>
    </dataValidation>
    <dataValidation allowBlank="true" error="Используйте значение из списка." errorStyle="stop" errorTitle="Выберите значение" operator="between" showDropDown="false" showErrorMessage="true" showInputMessage="false" sqref="H6:H25" type="list">
      <formula1>"Согласовано,Не согласовано,На проверке"</formula1>
      <formula2>0</formula2>
    </dataValidation>
  </dataValidations>
  <printOptions headings="false" gridLines="false" gridLinesSet="true" horizontalCentered="true" verticalCentered="false"/>
  <pageMargins left="0.25" right="0.25" top="0.4" bottom="0.4" header="0.15" footer="0.15"/>
  <pageSetup paperSize="8" scale="100" pageOrder="downThenOver" orientation="landscape" blackAndWhite="false" draft="false" cellComments="none" horizontalDpi="300" verticalDpi="300" copies="1"/>
  <headerFooter differentFirst="false" differentOddEven="false">
    <oddHeader>&amp;LАвторская сверка&amp;CИсполнительная смета&amp;RСметрикс</oddHeader>
    <oddFooter>&amp;LФорма согласуется с заказчиком&amp;RСтраница &amp;P из &amp;N</oddFooter>
  </headerFooter>
</worksheet>
</file>

<file path=xl/worksheets/sheet6.xml><?xml version="1.0" encoding="utf-8"?>
<worksheet xmlns="http://schemas.openxmlformats.org/spreadsheetml/2006/main">
  <sheetPr filterMode="false">
    <pageSetUpPr fitToPage="0"/>
  </sheetPr>
  <dimension ref="A2:G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6" min="2" style="0" width="16.1"/>
    <col collapsed="false" customWidth="true" hidden="false" outlineLevel="0" max="7" min="7" style="0" width="17.5"/>
  </cols>
  <sheetData>
    <row r="2" customFormat="false" ht="30" hidden="false" customHeight="true" outlineLevel="0" collapsed="false">
      <c r="A2" s="1" t="s">
        <v>115</v>
      </c>
      <c r="B2" s="1"/>
      <c r="C2" s="1"/>
      <c r="D2" s="1"/>
      <c r="E2" s="1"/>
      <c r="F2" s="1"/>
      <c r="G2" s="1"/>
    </row>
    <row r="3" customFormat="false" ht="24" hidden="false" customHeight="true" outlineLevel="0" collapsed="false">
      <c r="A3" s="2" t="s">
        <v>1</v>
      </c>
      <c r="B3" s="2"/>
      <c r="C3" s="2"/>
      <c r="D3" s="2"/>
      <c r="E3" s="2"/>
      <c r="F3" s="2"/>
      <c r="G3" s="2"/>
    </row>
    <row r="5" customFormat="false" ht="48" hidden="false" customHeight="true" outlineLevel="0" collapsed="false">
      <c r="A5" s="3" t="s">
        <v>60</v>
      </c>
      <c r="B5" s="3" t="s">
        <v>116</v>
      </c>
      <c r="C5" s="3" t="s">
        <v>117</v>
      </c>
      <c r="D5" s="3" t="s">
        <v>118</v>
      </c>
      <c r="E5" s="3" t="s">
        <v>119</v>
      </c>
      <c r="F5" s="3" t="s">
        <v>120</v>
      </c>
      <c r="G5" s="3" t="s">
        <v>30</v>
      </c>
    </row>
    <row r="6" customFormat="false" ht="37.5" hidden="false" customHeight="true" outlineLevel="0" collapsed="false">
      <c r="A6" s="14" t="str">
        <f aca="false">IF(Сверка!A6="","",Сверка!A6)</f>
        <v/>
      </c>
      <c r="B6" s="14" t="str">
        <f aca="false">IF(A6="","",IF(Сверка!K6="","Не задан период",IF(Сверка!K6&lt;0,"Ошибка: отрицательный","Верно")))</f>
        <v/>
      </c>
      <c r="C6" s="14" t="str">
        <f aca="false">IF(A6="","",IF(Сверка!I6="","Не задан срез",IF(Сверка!I6&gt;Сверка!G6,"Ошибка: принято сверх","Верно")))</f>
        <v/>
      </c>
      <c r="D6" s="14" t="str">
        <f aca="false">IF(A6="","",IF(Сверка!H6="","Нет физического факта",IF(Сверка!H6&lt;Сверка!I6,"Ошибка: факт меньше","Верно")))</f>
        <v/>
      </c>
      <c r="E6" s="14" t="str">
        <f aca="false">IF(A6="","",IF(OR(Сверка!B6="",Сверка!C6="",Сверка!D6="",Сверка!E6="",Сверка!F6="",Сверка!D35="",Сверка!E35="",COUNTIFS(Сверка!$A$6:$A$20,A6)&lt;&gt;1),"Ошибка: исходные поля","Верно"))</f>
        <v/>
      </c>
      <c r="F6" s="14" t="str">
        <f aca="false">IF(A6="","",IF(OR(Сверка!B64="",Сверка!C64&lt;=0,Сверка!E64="",AND(Сверка!F6=0,COUNTIFS(Изменения!$A$6:$A$25,A6,Изменения!$B$6:$B$25,"Новая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6" s="14" t="str">
        <f aca="false">IF(A6="","",IF(Сверка!M6=0,"Остатка нет",IF(Сверка!I64="","Ошибка: нет причины","Замечание: есть остаток")))</f>
        <v/>
      </c>
    </row>
    <row r="7" customFormat="false" ht="37.5" hidden="false" customHeight="true" outlineLevel="0" collapsed="false">
      <c r="A7" s="14" t="str">
        <f aca="false">IF(Сверка!A7="","",Сверка!A7)</f>
        <v/>
      </c>
      <c r="B7" s="14" t="str">
        <f aca="false">IF(A7="","",IF(Сверка!K7="","Не задан период",IF(Сверка!K7&lt;0,"Ошибка: отрицательный","Верно")))</f>
        <v/>
      </c>
      <c r="C7" s="14" t="str">
        <f aca="false">IF(A7="","",IF(Сверка!I7="","Не задан срез",IF(Сверка!I7&gt;Сверка!G7,"Ошибка: принято сверх","Верно")))</f>
        <v/>
      </c>
      <c r="D7" s="14" t="str">
        <f aca="false">IF(A7="","",IF(Сверка!H7="","Нет физического факта",IF(Сверка!H7&lt;Сверка!I7,"Ошибка: факт меньше","Верно")))</f>
        <v/>
      </c>
      <c r="E7" s="14" t="str">
        <f aca="false">IF(A7="","",IF(OR(Сверка!B7="",Сверка!C7="",Сверка!D7="",Сверка!E7="",Сверка!F7="",Сверка!D36="",Сверка!E36="",COUNTIFS(Сверка!$A$6:$A$20,A7)&lt;&gt;1),"Ошибка: исходные поля","Верно"))</f>
        <v/>
      </c>
      <c r="F7" s="14" t="str">
        <f aca="false">IF(A7="","",IF(OR(Сверка!B65="",Сверка!C65&lt;=0,Сверка!E65="",AND(Сверка!F7=0,COUNTIFS(Изменения!$A$6:$A$25,A7,Изменения!$B$6:$B$25,"Новая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7" s="14" t="str">
        <f aca="false">IF(A7="","",IF(Сверка!M7=0,"Остатка нет",IF(Сверка!I65="","Ошибка: нет причины","Замечание: есть остаток")))</f>
        <v/>
      </c>
    </row>
    <row r="8" customFormat="false" ht="37.5" hidden="false" customHeight="true" outlineLevel="0" collapsed="false">
      <c r="A8" s="14" t="str">
        <f aca="false">IF(Сверка!A8="","",Сверка!A8)</f>
        <v/>
      </c>
      <c r="B8" s="14" t="str">
        <f aca="false">IF(A8="","",IF(Сверка!K8="","Не задан период",IF(Сверка!K8&lt;0,"Ошибка: отрицательный","Верно")))</f>
        <v/>
      </c>
      <c r="C8" s="14" t="str">
        <f aca="false">IF(A8="","",IF(Сверка!I8="","Не задан срез",IF(Сверка!I8&gt;Сверка!G8,"Ошибка: принято сверх","Верно")))</f>
        <v/>
      </c>
      <c r="D8" s="14" t="str">
        <f aca="false">IF(A8="","",IF(Сверка!H8="","Нет физического факта",IF(Сверка!H8&lt;Сверка!I8,"Ошибка: факт меньше","Верно")))</f>
        <v/>
      </c>
      <c r="E8" s="14" t="str">
        <f aca="false">IF(A8="","",IF(OR(Сверка!B8="",Сверка!C8="",Сверка!D8="",Сверка!E8="",Сверка!F8="",Сверка!D37="",Сверка!E37="",COUNTIFS(Сверка!$A$6:$A$20,A8)&lt;&gt;1),"Ошибка: исходные поля","Верно"))</f>
        <v/>
      </c>
      <c r="F8" s="14" t="str">
        <f aca="false">IF(A8="","",IF(OR(Сверка!B66="",Сверка!C66&lt;=0,Сверка!E66="",AND(Сверка!F8=0,COUNTIFS(Изменения!$A$6:$A$25,A8,Изменения!$B$6:$B$25,"Новая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8" s="14" t="str">
        <f aca="false">IF(A8="","",IF(Сверка!M8=0,"Остатка нет",IF(Сверка!I66="","Ошибка: нет причины","Замечание: есть остаток")))</f>
        <v/>
      </c>
    </row>
    <row r="9" customFormat="false" ht="37.5" hidden="false" customHeight="true" outlineLevel="0" collapsed="false">
      <c r="A9" s="14" t="str">
        <f aca="false">IF(Сверка!A9="","",Сверка!A9)</f>
        <v/>
      </c>
      <c r="B9" s="14" t="str">
        <f aca="false">IF(A9="","",IF(Сверка!K9="","Не задан период",IF(Сверка!K9&lt;0,"Ошибка: отрицательный","Верно")))</f>
        <v/>
      </c>
      <c r="C9" s="14" t="str">
        <f aca="false">IF(A9="","",IF(Сверка!I9="","Не задан срез",IF(Сверка!I9&gt;Сверка!G9,"Ошибка: принято сверх","Верно")))</f>
        <v/>
      </c>
      <c r="D9" s="14" t="str">
        <f aca="false">IF(A9="","",IF(Сверка!H9="","Нет физического факта",IF(Сверка!H9&lt;Сверка!I9,"Ошибка: факт меньше","Верно")))</f>
        <v/>
      </c>
      <c r="E9" s="14" t="str">
        <f aca="false">IF(A9="","",IF(OR(Сверка!B9="",Сверка!C9="",Сверка!D9="",Сверка!E9="",Сверка!F9="",Сверка!D38="",Сверка!E38="",COUNTIFS(Сверка!$A$6:$A$20,A9)&lt;&gt;1),"Ошибка: исходные поля","Верно"))</f>
        <v/>
      </c>
      <c r="F9" s="14" t="str">
        <f aca="false">IF(A9="","",IF(OR(Сверка!B67="",Сверка!C67&lt;=0,Сверка!E67="",AND(Сверка!F9=0,COUNTIFS(Изменения!$A$6:$A$25,A9,Изменения!$B$6:$B$25,"Новая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9" s="14" t="str">
        <f aca="false">IF(A9="","",IF(Сверка!M9=0,"Остатка нет",IF(Сверка!I67="","Ошибка: нет причины","Замечание: есть остаток")))</f>
        <v/>
      </c>
    </row>
    <row r="10" customFormat="false" ht="37.5" hidden="false" customHeight="true" outlineLevel="0" collapsed="false">
      <c r="A10" s="14" t="str">
        <f aca="false">IF(Сверка!A10="","",Сверка!A10)</f>
        <v/>
      </c>
      <c r="B10" s="14" t="str">
        <f aca="false">IF(A10="","",IF(Сверка!K10="","Не задан период",IF(Сверка!K10&lt;0,"Ошибка: отрицательный","Верно")))</f>
        <v/>
      </c>
      <c r="C10" s="14" t="str">
        <f aca="false">IF(A10="","",IF(Сверка!I10="","Не задан срез",IF(Сверка!I10&gt;Сверка!G10,"Ошибка: принято сверх","Верно")))</f>
        <v/>
      </c>
      <c r="D10" s="14" t="str">
        <f aca="false">IF(A10="","",IF(Сверка!H10="","Нет физического факта",IF(Сверка!H10&lt;Сверка!I10,"Ошибка: факт меньше","Верно")))</f>
        <v/>
      </c>
      <c r="E10" s="14" t="str">
        <f aca="false">IF(A10="","",IF(OR(Сверка!B10="",Сверка!C10="",Сверка!D10="",Сверка!E10="",Сверка!F10="",Сверка!D39="",Сверка!E39="",COUNTIFS(Сверка!$A$6:$A$20,A10)&lt;&gt;1),"Ошибка: исходные поля","Верно"))</f>
        <v/>
      </c>
      <c r="F10" s="14" t="str">
        <f aca="false">IF(A10="","",IF(OR(Сверка!B68="",Сверка!C68&lt;=0,Сверка!E68="",AND(Сверка!F10=0,COUNTIFS(Изменения!$A$6:$A$25,A10,Изменения!$B$6:$B$25,"Новая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0" s="14" t="str">
        <f aca="false">IF(A10="","",IF(Сверка!M10=0,"Остатка нет",IF(Сверка!I68="","Ошибка: нет причины","Замечание: есть остаток")))</f>
        <v/>
      </c>
    </row>
    <row r="11" customFormat="false" ht="37.5" hidden="false" customHeight="true" outlineLevel="0" collapsed="false">
      <c r="A11" s="14" t="str">
        <f aca="false">IF(Сверка!A11="","",Сверка!A11)</f>
        <v/>
      </c>
      <c r="B11" s="14" t="str">
        <f aca="false">IF(A11="","",IF(Сверка!K11="","Не задан период",IF(Сверка!K11&lt;0,"Ошибка: отрицательный","Верно")))</f>
        <v/>
      </c>
      <c r="C11" s="14" t="str">
        <f aca="false">IF(A11="","",IF(Сверка!I11="","Не задан срез",IF(Сверка!I11&gt;Сверка!G11,"Ошибка: принято сверх","Верно")))</f>
        <v/>
      </c>
      <c r="D11" s="14" t="str">
        <f aca="false">IF(A11="","",IF(Сверка!H11="","Нет физического факта",IF(Сверка!H11&lt;Сверка!I11,"Ошибка: факт меньше","Верно")))</f>
        <v/>
      </c>
      <c r="E11" s="14" t="str">
        <f aca="false">IF(A11="","",IF(OR(Сверка!B11="",Сверка!C11="",Сверка!D11="",Сверка!E11="",Сверка!F11="",Сверка!D40="",Сверка!E40="",COUNTIFS(Сверка!$A$6:$A$20,A11)&lt;&gt;1),"Ошибка: исходные поля","Верно"))</f>
        <v/>
      </c>
      <c r="F11" s="14" t="str">
        <f aca="false">IF(A11="","",IF(OR(Сверка!B69="",Сверка!C69&lt;=0,Сверка!E69="",AND(Сверка!F11=0,COUNTIFS(Изменения!$A$6:$A$25,A11,Изменения!$B$6:$B$25,"Новая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1" s="14" t="str">
        <f aca="false">IF(A11="","",IF(Сверка!M11=0,"Остатка нет",IF(Сверка!I69="","Ошибка: нет причины","Замечание: есть остаток")))</f>
        <v/>
      </c>
    </row>
    <row r="12" customFormat="false" ht="37.5" hidden="false" customHeight="true" outlineLevel="0" collapsed="false">
      <c r="A12" s="14" t="str">
        <f aca="false">IF(Сверка!A12="","",Сверка!A12)</f>
        <v/>
      </c>
      <c r="B12" s="14" t="str">
        <f aca="false">IF(A12="","",IF(Сверка!K12="","Не задан период",IF(Сверка!K12&lt;0,"Ошибка: отрицательный","Верно")))</f>
        <v/>
      </c>
      <c r="C12" s="14" t="str">
        <f aca="false">IF(A12="","",IF(Сверка!I12="","Не задан срез",IF(Сверка!I12&gt;Сверка!G12,"Ошибка: принято сверх","Верно")))</f>
        <v/>
      </c>
      <c r="D12" s="14" t="str">
        <f aca="false">IF(A12="","",IF(Сверка!H12="","Нет физического факта",IF(Сверка!H12&lt;Сверка!I12,"Ошибка: факт меньше","Верно")))</f>
        <v/>
      </c>
      <c r="E12" s="14" t="str">
        <f aca="false">IF(A12="","",IF(OR(Сверка!B12="",Сверка!C12="",Сверка!D12="",Сверка!E12="",Сверка!F12="",Сверка!D41="",Сверка!E41="",COUNTIFS(Сверка!$A$6:$A$20,A12)&lt;&gt;1),"Ошибка: исходные поля","Верно"))</f>
        <v/>
      </c>
      <c r="F12" s="14" t="str">
        <f aca="false">IF(A12="","",IF(OR(Сверка!B70="",Сверка!C70&lt;=0,Сверка!E70="",AND(Сверка!F12=0,COUNTIFS(Изменения!$A$6:$A$25,A12,Изменения!$B$6:$B$25,"Новая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2" s="14" t="str">
        <f aca="false">IF(A12="","",IF(Сверка!M12=0,"Остатка нет",IF(Сверка!I70="","Ошибка: нет причины","Замечание: есть остаток")))</f>
        <v/>
      </c>
    </row>
    <row r="13" customFormat="false" ht="37.5" hidden="false" customHeight="true" outlineLevel="0" collapsed="false">
      <c r="A13" s="14" t="str">
        <f aca="false">IF(Сверка!A13="","",Сверка!A13)</f>
        <v/>
      </c>
      <c r="B13" s="14" t="str">
        <f aca="false">IF(A13="","",IF(Сверка!K13="","Не задан период",IF(Сверка!K13&lt;0,"Ошибка: отрицательный","Верно")))</f>
        <v/>
      </c>
      <c r="C13" s="14" t="str">
        <f aca="false">IF(A13="","",IF(Сверка!I13="","Не задан срез",IF(Сверка!I13&gt;Сверка!G13,"Ошибка: принято сверх","Верно")))</f>
        <v/>
      </c>
      <c r="D13" s="14" t="str">
        <f aca="false">IF(A13="","",IF(Сверка!H13="","Нет физического факта",IF(Сверка!H13&lt;Сверка!I13,"Ошибка: факт меньше","Верно")))</f>
        <v/>
      </c>
      <c r="E13" s="14" t="str">
        <f aca="false">IF(A13="","",IF(OR(Сверка!B13="",Сверка!C13="",Сверка!D13="",Сверка!E13="",Сверка!F13="",Сверка!D42="",Сверка!E42="",COUNTIFS(Сверка!$A$6:$A$20,A13)&lt;&gt;1),"Ошибка: исходные поля","Верно"))</f>
        <v/>
      </c>
      <c r="F13" s="14" t="str">
        <f aca="false">IF(A13="","",IF(OR(Сверка!B71="",Сверка!C71&lt;=0,Сверка!E71="",AND(Сверка!F13=0,COUNTIFS(Изменения!$A$6:$A$25,A13,Изменения!$B$6:$B$25,"Новая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3" s="14" t="str">
        <f aca="false">IF(A13="","",IF(Сверка!M13=0,"Остатка нет",IF(Сверка!I71="","Ошибка: нет причины","Замечание: есть остаток")))</f>
        <v/>
      </c>
    </row>
    <row r="14" customFormat="false" ht="37.5" hidden="false" customHeight="true" outlineLevel="0" collapsed="false">
      <c r="A14" s="14" t="str">
        <f aca="false">IF(Сверка!A14="","",Сверка!A14)</f>
        <v/>
      </c>
      <c r="B14" s="14" t="str">
        <f aca="false">IF(A14="","",IF(Сверка!K14="","Не задан период",IF(Сверка!K14&lt;0,"Ошибка: отрицательный","Верно")))</f>
        <v/>
      </c>
      <c r="C14" s="14" t="str">
        <f aca="false">IF(A14="","",IF(Сверка!I14="","Не задан срез",IF(Сверка!I14&gt;Сверка!G14,"Ошибка: принято сверх","Верно")))</f>
        <v/>
      </c>
      <c r="D14" s="14" t="str">
        <f aca="false">IF(A14="","",IF(Сверка!H14="","Нет физического факта",IF(Сверка!H14&lt;Сверка!I14,"Ошибка: факт меньше","Верно")))</f>
        <v/>
      </c>
      <c r="E14" s="14" t="str">
        <f aca="false">IF(A14="","",IF(OR(Сверка!B14="",Сверка!C14="",Сверка!D14="",Сверка!E14="",Сверка!F14="",Сверка!D43="",Сверка!E43="",COUNTIFS(Сверка!$A$6:$A$20,A14)&lt;&gt;1),"Ошибка: исходные поля","Верно"))</f>
        <v/>
      </c>
      <c r="F14" s="14" t="str">
        <f aca="false">IF(A14="","",IF(OR(Сверка!B72="",Сверка!C72&lt;=0,Сверка!E72="",AND(Сверка!F14=0,COUNTIFS(Изменения!$A$6:$A$25,A14,Изменения!$B$6:$B$25,"Новая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4" s="14" t="str">
        <f aca="false">IF(A14="","",IF(Сверка!M14=0,"Остатка нет",IF(Сверка!I72="","Ошибка: нет причины","Замечание: есть остаток")))</f>
        <v/>
      </c>
    </row>
    <row r="15" customFormat="false" ht="37.5" hidden="false" customHeight="true" outlineLevel="0" collapsed="false">
      <c r="A15" s="14" t="str">
        <f aca="false">IF(Сверка!A15="","",Сверка!A15)</f>
        <v/>
      </c>
      <c r="B15" s="14" t="str">
        <f aca="false">IF(A15="","",IF(Сверка!K15="","Не задан период",IF(Сверка!K15&lt;0,"Ошибка: отрицательный","Верно")))</f>
        <v/>
      </c>
      <c r="C15" s="14" t="str">
        <f aca="false">IF(A15="","",IF(Сверка!I15="","Не задан срез",IF(Сверка!I15&gt;Сверка!G15,"Ошибка: принято сверх","Верно")))</f>
        <v/>
      </c>
      <c r="D15" s="14" t="str">
        <f aca="false">IF(A15="","",IF(Сверка!H15="","Нет физического факта",IF(Сверка!H15&lt;Сверка!I15,"Ошибка: факт меньше","Верно")))</f>
        <v/>
      </c>
      <c r="E15" s="14" t="str">
        <f aca="false">IF(A15="","",IF(OR(Сверка!B15="",Сверка!C15="",Сверка!D15="",Сверка!E15="",Сверка!F15="",Сверка!D44="",Сверка!E44="",COUNTIFS(Сверка!$A$6:$A$20,A15)&lt;&gt;1),"Ошибка: исходные поля","Верно"))</f>
        <v/>
      </c>
      <c r="F15" s="14" t="str">
        <f aca="false">IF(A15="","",IF(OR(Сверка!B73="",Сверка!C73&lt;=0,Сверка!E73="",AND(Сверка!F15=0,COUNTIFS(Изменения!$A$6:$A$25,A15,Изменения!$B$6:$B$25,"Новая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5" s="14" t="str">
        <f aca="false">IF(A15="","",IF(Сверка!M15=0,"Остатка нет",IF(Сверка!I73="","Ошибка: нет причины","Замечание: есть остаток")))</f>
        <v/>
      </c>
    </row>
    <row r="16" customFormat="false" ht="37.5" hidden="false" customHeight="true" outlineLevel="0" collapsed="false">
      <c r="A16" s="14" t="str">
        <f aca="false">IF(Сверка!A16="","",Сверка!A16)</f>
        <v/>
      </c>
      <c r="B16" s="14" t="str">
        <f aca="false">IF(A16="","",IF(Сверка!K16="","Не задан период",IF(Сверка!K16&lt;0,"Ошибка: отрицательный","Верно")))</f>
        <v/>
      </c>
      <c r="C16" s="14" t="str">
        <f aca="false">IF(A16="","",IF(Сверка!I16="","Не задан срез",IF(Сверка!I16&gt;Сверка!G16,"Ошибка: принято сверх","Верно")))</f>
        <v/>
      </c>
      <c r="D16" s="14" t="str">
        <f aca="false">IF(A16="","",IF(Сверка!H16="","Нет физического факта",IF(Сверка!H16&lt;Сверка!I16,"Ошибка: факт меньше","Верно")))</f>
        <v/>
      </c>
      <c r="E16" s="14" t="str">
        <f aca="false">IF(A16="","",IF(OR(Сверка!B16="",Сверка!C16="",Сверка!D16="",Сверка!E16="",Сверка!F16="",Сверка!D45="",Сверка!E45="",COUNTIFS(Сверка!$A$6:$A$20,A16)&lt;&gt;1),"Ошибка: исходные поля","Верно"))</f>
        <v/>
      </c>
      <c r="F16" s="14" t="str">
        <f aca="false">IF(A16="","",IF(OR(Сверка!B74="",Сверка!C74&lt;=0,Сверка!E74="",AND(Сверка!F16=0,COUNTIFS(Изменения!$A$6:$A$25,A16,Изменения!$B$6:$B$25,"Новая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6" s="14" t="str">
        <f aca="false">IF(A16="","",IF(Сверка!M16=0,"Остатка нет",IF(Сверка!I74="","Ошибка: нет причины","Замечание: есть остаток")))</f>
        <v/>
      </c>
    </row>
    <row r="17" customFormat="false" ht="37.5" hidden="false" customHeight="true" outlineLevel="0" collapsed="false">
      <c r="A17" s="14" t="str">
        <f aca="false">IF(Сверка!A17="","",Сверка!A17)</f>
        <v/>
      </c>
      <c r="B17" s="14" t="str">
        <f aca="false">IF(A17="","",IF(Сверка!K17="","Не задан период",IF(Сверка!K17&lt;0,"Ошибка: отрицательный","Верно")))</f>
        <v/>
      </c>
      <c r="C17" s="14" t="str">
        <f aca="false">IF(A17="","",IF(Сверка!I17="","Не задан срез",IF(Сверка!I17&gt;Сверка!G17,"Ошибка: принято сверх","Верно")))</f>
        <v/>
      </c>
      <c r="D17" s="14" t="str">
        <f aca="false">IF(A17="","",IF(Сверка!H17="","Нет физического факта",IF(Сверка!H17&lt;Сверка!I17,"Ошибка: факт меньше","Верно")))</f>
        <v/>
      </c>
      <c r="E17" s="14" t="str">
        <f aca="false">IF(A17="","",IF(OR(Сверка!B17="",Сверка!C17="",Сверка!D17="",Сверка!E17="",Сверка!F17="",Сверка!D46="",Сверка!E46="",COUNTIFS(Сверка!$A$6:$A$20,A17)&lt;&gt;1),"Ошибка: исходные поля","Верно"))</f>
        <v/>
      </c>
      <c r="F17" s="14" t="str">
        <f aca="false">IF(A17="","",IF(OR(Сверка!B75="",Сверка!C75&lt;=0,Сверка!E75="",AND(Сверка!F17=0,COUNTIFS(Изменения!$A$6:$A$25,A17,Изменения!$B$6:$B$25,"Новая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7" s="14" t="str">
        <f aca="false">IF(A17="","",IF(Сверка!M17=0,"Остатка нет",IF(Сверка!I75="","Ошибка: нет причины","Замечание: есть остаток")))</f>
        <v/>
      </c>
    </row>
    <row r="18" customFormat="false" ht="37.5" hidden="false" customHeight="true" outlineLevel="0" collapsed="false">
      <c r="A18" s="14" t="str">
        <f aca="false">IF(Сверка!A18="","",Сверка!A18)</f>
        <v/>
      </c>
      <c r="B18" s="14" t="str">
        <f aca="false">IF(A18="","",IF(Сверка!K18="","Не задан период",IF(Сверка!K18&lt;0,"Ошибка: отрицательный","Верно")))</f>
        <v/>
      </c>
      <c r="C18" s="14" t="str">
        <f aca="false">IF(A18="","",IF(Сверка!I18="","Не задан срез",IF(Сверка!I18&gt;Сверка!G18,"Ошибка: принято сверх","Верно")))</f>
        <v/>
      </c>
      <c r="D18" s="14" t="str">
        <f aca="false">IF(A18="","",IF(Сверка!H18="","Нет физического факта",IF(Сверка!H18&lt;Сверка!I18,"Ошибка: факт меньше","Верно")))</f>
        <v/>
      </c>
      <c r="E18" s="14" t="str">
        <f aca="false">IF(A18="","",IF(OR(Сверка!B18="",Сверка!C18="",Сверка!D18="",Сверка!E18="",Сверка!F18="",Сверка!D47="",Сверка!E47="",COUNTIFS(Сверка!$A$6:$A$20,A18)&lt;&gt;1),"Ошибка: исходные поля","Верно"))</f>
        <v/>
      </c>
      <c r="F18" s="14" t="str">
        <f aca="false">IF(A18="","",IF(OR(Сверка!B76="",Сверка!C76&lt;=0,Сверка!E76="",AND(Сверка!F18=0,COUNTIFS(Изменения!$A$6:$A$25,A18,Изменения!$B$6:$B$25,"Новая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8" s="14" t="str">
        <f aca="false">IF(A18="","",IF(Сверка!M18=0,"Остатка нет",IF(Сверка!I76="","Ошибка: нет причины","Замечание: есть остаток")))</f>
        <v/>
      </c>
    </row>
    <row r="19" customFormat="false" ht="37.5" hidden="false" customHeight="true" outlineLevel="0" collapsed="false">
      <c r="A19" s="14" t="str">
        <f aca="false">IF(Сверка!A19="","",Сверка!A19)</f>
        <v/>
      </c>
      <c r="B19" s="14" t="str">
        <f aca="false">IF(A19="","",IF(Сверка!K19="","Не задан период",IF(Сверка!K19&lt;0,"Ошибка: отрицательный","Верно")))</f>
        <v/>
      </c>
      <c r="C19" s="14" t="str">
        <f aca="false">IF(A19="","",IF(Сверка!I19="","Не задан срез",IF(Сверка!I19&gt;Сверка!G19,"Ошибка: принято сверх","Верно")))</f>
        <v/>
      </c>
      <c r="D19" s="14" t="str">
        <f aca="false">IF(A19="","",IF(Сверка!H19="","Нет физического факта",IF(Сверка!H19&lt;Сверка!I19,"Ошибка: факт меньше","Верно")))</f>
        <v/>
      </c>
      <c r="E19" s="14" t="str">
        <f aca="false">IF(A19="","",IF(OR(Сверка!B19="",Сверка!C19="",Сверка!D19="",Сверка!E19="",Сверка!F19="",Сверка!D48="",Сверка!E48="",COUNTIFS(Сверка!$A$6:$A$20,A19)&lt;&gt;1),"Ошибка: исходные поля","Верно"))</f>
        <v/>
      </c>
      <c r="F19" s="14" t="str">
        <f aca="false">IF(A19="","",IF(OR(Сверка!B77="",Сверка!C77&lt;=0,Сверка!E77="",AND(Сверка!F19=0,COUNTIFS(Изменения!$A$6:$A$25,A19,Изменения!$B$6:$B$25,"Новая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9" s="14" t="str">
        <f aca="false">IF(A19="","",IF(Сверка!M19=0,"Остатка нет",IF(Сверка!I77="","Ошибка: нет причины","Замечание: есть остаток")))</f>
        <v/>
      </c>
    </row>
    <row r="20" customFormat="false" ht="37.5" hidden="false" customHeight="true" outlineLevel="0" collapsed="false">
      <c r="A20" s="14" t="str">
        <f aca="false">IF(Сверка!A20="","",Сверка!A20)</f>
        <v/>
      </c>
      <c r="B20" s="14" t="str">
        <f aca="false">IF(A20="","",IF(Сверка!K20="","Не задан период",IF(Сверка!K20&lt;0,"Ошибка: отрицательный","Верно")))</f>
        <v/>
      </c>
      <c r="C20" s="14" t="str">
        <f aca="false">IF(A20="","",IF(Сверка!I20="","Не задан срез",IF(Сверка!I20&gt;Сверка!G20,"Ошибка: принято сверх","Верно")))</f>
        <v/>
      </c>
      <c r="D20" s="14" t="str">
        <f aca="false">IF(A20="","",IF(Сверка!H20="","Нет физического факта",IF(Сверка!H20&lt;Сверка!I20,"Ошибка: факт меньше","Верно")))</f>
        <v/>
      </c>
      <c r="E20" s="14" t="str">
        <f aca="false">IF(A20="","",IF(OR(Сверка!B20="",Сверка!C20="",Сверка!D20="",Сверка!E20="",Сверка!F20="",Сверка!D49="",Сверка!E49="",COUNTIFS(Сверка!$A$6:$A$20,A20)&lt;&gt;1),"Ошибка: исходные поля","Верно"))</f>
        <v/>
      </c>
      <c r="F20" s="14" t="str">
        <f aca="false">IF(A20="","",IF(OR(Сверка!B78="",Сверка!C78&lt;=0,Сверка!E78="",AND(Сверка!F20=0,COUNTIFS(Изменения!$A$6:$A$25,A20,Изменения!$B$6:$B$25,"Новая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20" s="14" t="str">
        <f aca="false">IF(A20="","",IF(Сверка!M20=0,"Остатка нет",IF(Сверка!I78="","Ошибка: нет причины","Замечание: есть остаток")))</f>
        <v/>
      </c>
    </row>
    <row r="23" customFormat="false" ht="48" hidden="false" customHeight="true" outlineLevel="0" collapsed="false">
      <c r="A23" s="3" t="s">
        <v>121</v>
      </c>
      <c r="B23" s="3" t="s">
        <v>122</v>
      </c>
      <c r="C23" s="3" t="s">
        <v>123</v>
      </c>
    </row>
    <row r="24" customFormat="false" ht="36" hidden="false" customHeight="true" outlineLevel="0" collapsed="false">
      <c r="A24" s="4" t="s">
        <v>124</v>
      </c>
      <c r="B24" s="14" t="str">
        <f aca="false">IF(COUNT(Сверка!I35:I49)=0,"Нет данных",ROUND(Сверка!J51+Сверка!K51-Сверка!I51,2))</f>
        <v>Нет данных</v>
      </c>
      <c r="C24" s="2" t="s">
        <v>125</v>
      </c>
      <c r="D24" s="2"/>
      <c r="E24" s="2"/>
      <c r="F24" s="2"/>
      <c r="G24" s="2"/>
    </row>
    <row r="25" customFormat="false" ht="43.5" hidden="false" customHeight="true" outlineLevel="0" collapsed="false">
      <c r="A25" s="4" t="s">
        <v>67</v>
      </c>
      <c r="B25" s="14" t="str">
        <f aca="false">IF(COUNT(Сверка!H35:H49)=0,"Нет данных",ROUND(Сверка!I51+Сверка!L51-Сверка!H51,2))</f>
        <v>Нет данных</v>
      </c>
      <c r="C25" s="2" t="s">
        <v>126</v>
      </c>
      <c r="D25" s="2"/>
      <c r="E25" s="2"/>
      <c r="F25" s="2"/>
      <c r="G25" s="2"/>
    </row>
    <row r="26" customFormat="false" ht="43.5" hidden="false" customHeight="true" outlineLevel="0" collapsed="false">
      <c r="A26" s="4" t="s">
        <v>127</v>
      </c>
      <c r="B26" s="14" t="n">
        <f aca="false">COUNTIFS(Акты!$K$6:$K$35,"&gt;1")</f>
        <v>0</v>
      </c>
      <c r="C26" s="2" t="s">
        <v>128</v>
      </c>
      <c r="D26" s="2"/>
      <c r="E26" s="2"/>
      <c r="F26" s="2"/>
      <c r="G26" s="2"/>
    </row>
    <row r="27" customFormat="false" ht="43.5" hidden="false" customHeight="true" outlineLevel="0" collapsed="false">
      <c r="A27" s="4" t="s">
        <v>129</v>
      </c>
      <c r="B27" s="14" t="str">
        <f aca="false">IF(OR(Исходные!B11="",Исходные!B12="",Исходные!B13=""),"Не заполнено",IF(AND(Исходные!B11&lt;=Исходные!B12,Исходные!B12=Исходные!B13),"Верно","Ошибка: даты"))</f>
        <v>Не заполнено</v>
      </c>
      <c r="C27" s="2" t="s">
        <v>130</v>
      </c>
      <c r="D27" s="2"/>
      <c r="E27" s="2"/>
      <c r="F27" s="2"/>
      <c r="G27" s="2"/>
    </row>
    <row r="28" customFormat="false" ht="43.5" hidden="false" customHeight="true" outlineLevel="0" collapsed="false">
      <c r="A28" s="4" t="s">
        <v>131</v>
      </c>
      <c r="B28" s="14" t="str">
        <f aca="false">IF(COUNTIFS(Сверка!$E$6:$E$20,"&lt;&gt;")=0,"Нет данных",IF(COUNTIFS(Сверка!$E$6:$E$20,"&lt;&gt;",Сверка!$E$6:$E$20,"&lt;&gt;"&amp;Сверка!E6)&gt;0,"Проверить: разные единицы","Одна единица договора"))</f>
        <v>Нет данных</v>
      </c>
      <c r="C28" s="2" t="s">
        <v>132</v>
      </c>
      <c r="D28" s="2"/>
      <c r="E28" s="2"/>
      <c r="F28" s="2"/>
      <c r="G28" s="2"/>
    </row>
    <row r="29" customFormat="false" ht="43.5" hidden="false" customHeight="true" outlineLevel="0" collapsed="false">
      <c r="A29" s="4" t="s">
        <v>133</v>
      </c>
      <c r="B29" s="14" t="str">
        <f aca="false">IF(COUNTIFS(Сверка!$C$6:$C$20,"&lt;&gt;")=0,"Нет данных",IF(COUNTIFS(Сверка!$C$6:$C$20,"&lt;&gt;",Сверка!$C$6:$C$20,"&lt;&gt;"&amp;Сверка!C6)&gt;0,"Проверить: разные базы","Одна база"))</f>
        <v>Нет данных</v>
      </c>
      <c r="C29" s="2" t="s">
        <v>134</v>
      </c>
      <c r="D29" s="2"/>
      <c r="E29" s="2"/>
      <c r="F29" s="2"/>
      <c r="G29" s="2"/>
    </row>
    <row r="30" customFormat="false" ht="43.5" hidden="false" customHeight="true" outlineLevel="0" collapsed="false">
      <c r="A30" s="4" t="s">
        <v>135</v>
      </c>
      <c r="B30" s="14" t="str">
        <f aca="false">IF(OR(ISERROR(Сверка!F51),ISERROR(Сверка!G51),ISERROR(Сверка!H51),ISERROR(Сверка!I51),ISERROR(Сверка!J51),ISERROR(Сверка!K51),ISERROR(Сверка!L51),ISERROR(Сверка!M51)),"Ошибка формулы","Верно")</f>
        <v>Верно</v>
      </c>
      <c r="C30" s="2" t="s">
        <v>136</v>
      </c>
      <c r="D30" s="2"/>
      <c r="E30" s="2"/>
      <c r="F30" s="2"/>
      <c r="G30" s="2"/>
    </row>
    <row r="33" customFormat="false" ht="48" hidden="false" customHeight="true" outlineLevel="0" collapsed="false">
      <c r="A33" s="3" t="s">
        <v>137</v>
      </c>
      <c r="B33" s="3" t="s">
        <v>138</v>
      </c>
      <c r="C33" s="3" t="s">
        <v>139</v>
      </c>
      <c r="D33" s="3" t="s">
        <v>140</v>
      </c>
      <c r="E33" s="3" t="s">
        <v>141</v>
      </c>
    </row>
    <row r="34" customFormat="false" ht="30" hidden="false" customHeight="true" outlineLevel="0" collapsed="false">
      <c r="A34" s="14" t="str">
        <f aca="false">IF(Акты!A6="","",6)</f>
        <v/>
      </c>
      <c r="B34" s="14" t="str">
        <f aca="false">IF(A34="","",IF(Акты!K6&gt;1,"Ошибка: повтор","Верно"))</f>
        <v/>
      </c>
      <c r="C34" s="14" t="str">
        <f aca="false">IF(A34="","",IF(OR(COUNTIFS(Сверка!$A$6:$A$20,Акты!A6)&lt;&gt;1,Акты!B6="",NOT(ISNUMBER(Акты!C6)),NOT(ISNUMBER(Акты!D6)),NOT(ISNUMBER(Акты!E6)),Акты!D6&gt;Акты!E6),"Ошибка: поля акта","Верно"))</f>
        <v/>
      </c>
      <c r="D34" s="14" t="str">
        <f aca="false">IF(A34="","",IF(AND(Акты!D6&lt;Исходные!B11,Акты!E6&gt;=Исходные!B11),"Ошибка: разбить период","Верно"))</f>
        <v/>
      </c>
      <c r="E34" s="14" t="str">
        <f aca="false">IF(A34="","",IF(OR(NOT(ISNUMBER(Акты!G6)),Акты!G6&lt;0,Акты!H6=""),"Ошибка: объём или цена","Верно"))</f>
        <v/>
      </c>
    </row>
    <row r="35" customFormat="false" ht="30" hidden="false" customHeight="true" outlineLevel="0" collapsed="false">
      <c r="A35" s="14" t="str">
        <f aca="false">IF(Акты!A7="","",7)</f>
        <v/>
      </c>
      <c r="B35" s="14" t="str">
        <f aca="false">IF(A35="","",IF(Акты!K7&gt;1,"Ошибка: повтор","Верно"))</f>
        <v/>
      </c>
      <c r="C35" s="14" t="str">
        <f aca="false">IF(A35="","",IF(OR(COUNTIFS(Сверка!$A$6:$A$20,Акты!A7)&lt;&gt;1,Акты!B7="",NOT(ISNUMBER(Акты!C7)),NOT(ISNUMBER(Акты!D7)),NOT(ISNUMBER(Акты!E7)),Акты!D7&gt;Акты!E7),"Ошибка: поля акта","Верно"))</f>
        <v/>
      </c>
      <c r="D35" s="14" t="str">
        <f aca="false">IF(A35="","",IF(AND(Акты!D7&lt;Исходные!B11,Акты!E7&gt;=Исходные!B11),"Ошибка: разбить период","Верно"))</f>
        <v/>
      </c>
      <c r="E35" s="14" t="str">
        <f aca="false">IF(A35="","",IF(OR(NOT(ISNUMBER(Акты!G7)),Акты!G7&lt;0,Акты!H7=""),"Ошибка: объём или цена","Верно"))</f>
        <v/>
      </c>
    </row>
    <row r="36" customFormat="false" ht="30" hidden="false" customHeight="true" outlineLevel="0" collapsed="false">
      <c r="A36" s="14" t="str">
        <f aca="false">IF(Акты!A8="","",8)</f>
        <v/>
      </c>
      <c r="B36" s="14" t="str">
        <f aca="false">IF(A36="","",IF(Акты!K8&gt;1,"Ошибка: повтор","Верно"))</f>
        <v/>
      </c>
      <c r="C36" s="14" t="str">
        <f aca="false">IF(A36="","",IF(OR(COUNTIFS(Сверка!$A$6:$A$20,Акты!A8)&lt;&gt;1,Акты!B8="",NOT(ISNUMBER(Акты!C8)),NOT(ISNUMBER(Акты!D8)),NOT(ISNUMBER(Акты!E8)),Акты!D8&gt;Акты!E8),"Ошибка: поля акта","Верно"))</f>
        <v/>
      </c>
      <c r="D36" s="14" t="str">
        <f aca="false">IF(A36="","",IF(AND(Акты!D8&lt;Исходные!B11,Акты!E8&gt;=Исходные!B11),"Ошибка: разбить период","Верно"))</f>
        <v/>
      </c>
      <c r="E36" s="14" t="str">
        <f aca="false">IF(A36="","",IF(OR(NOT(ISNUMBER(Акты!G8)),Акты!G8&lt;0,Акты!H8=""),"Ошибка: объём или цена","Верно"))</f>
        <v/>
      </c>
    </row>
    <row r="37" customFormat="false" ht="30" hidden="false" customHeight="true" outlineLevel="0" collapsed="false">
      <c r="A37" s="14" t="str">
        <f aca="false">IF(Акты!A9="","",9)</f>
        <v/>
      </c>
      <c r="B37" s="14" t="str">
        <f aca="false">IF(A37="","",IF(Акты!K9&gt;1,"Ошибка: повтор","Верно"))</f>
        <v/>
      </c>
      <c r="C37" s="14" t="str">
        <f aca="false">IF(A37="","",IF(OR(COUNTIFS(Сверка!$A$6:$A$20,Акты!A9)&lt;&gt;1,Акты!B9="",NOT(ISNUMBER(Акты!C9)),NOT(ISNUMBER(Акты!D9)),NOT(ISNUMBER(Акты!E9)),Акты!D9&gt;Акты!E9),"Ошибка: поля акта","Верно"))</f>
        <v/>
      </c>
      <c r="D37" s="14" t="str">
        <f aca="false">IF(A37="","",IF(AND(Акты!D9&lt;Исходные!B11,Акты!E9&gt;=Исходные!B11),"Ошибка: разбить период","Верно"))</f>
        <v/>
      </c>
      <c r="E37" s="14" t="str">
        <f aca="false">IF(A37="","",IF(OR(NOT(ISNUMBER(Акты!G9)),Акты!G9&lt;0,Акты!H9=""),"Ошибка: объём или цена","Верно"))</f>
        <v/>
      </c>
    </row>
    <row r="38" customFormat="false" ht="30" hidden="false" customHeight="true" outlineLevel="0" collapsed="false">
      <c r="A38" s="14" t="str">
        <f aca="false">IF(Акты!A10="","",10)</f>
        <v/>
      </c>
      <c r="B38" s="14" t="str">
        <f aca="false">IF(A38="","",IF(Акты!K10&gt;1,"Ошибка: повтор","Верно"))</f>
        <v/>
      </c>
      <c r="C38" s="14" t="str">
        <f aca="false">IF(A38="","",IF(OR(COUNTIFS(Сверка!$A$6:$A$20,Акты!A10)&lt;&gt;1,Акты!B10="",NOT(ISNUMBER(Акты!C10)),NOT(ISNUMBER(Акты!D10)),NOT(ISNUMBER(Акты!E10)),Акты!D10&gt;Акты!E10),"Ошибка: поля акта","Верно"))</f>
        <v/>
      </c>
      <c r="D38" s="14" t="str">
        <f aca="false">IF(A38="","",IF(AND(Акты!D10&lt;Исходные!B11,Акты!E10&gt;=Исходные!B11),"Ошибка: разбить период","Верно"))</f>
        <v/>
      </c>
      <c r="E38" s="14" t="str">
        <f aca="false">IF(A38="","",IF(OR(NOT(ISNUMBER(Акты!G10)),Акты!G10&lt;0,Акты!H10=""),"Ошибка: объём или цена","Верно"))</f>
        <v/>
      </c>
    </row>
    <row r="39" customFormat="false" ht="30" hidden="false" customHeight="true" outlineLevel="0" collapsed="false">
      <c r="A39" s="14" t="str">
        <f aca="false">IF(Акты!A11="","",11)</f>
        <v/>
      </c>
      <c r="B39" s="14" t="str">
        <f aca="false">IF(A39="","",IF(Акты!K11&gt;1,"Ошибка: повтор","Верно"))</f>
        <v/>
      </c>
      <c r="C39" s="14" t="str">
        <f aca="false">IF(A39="","",IF(OR(COUNTIFS(Сверка!$A$6:$A$20,Акты!A11)&lt;&gt;1,Акты!B11="",NOT(ISNUMBER(Акты!C11)),NOT(ISNUMBER(Акты!D11)),NOT(ISNUMBER(Акты!E11)),Акты!D11&gt;Акты!E11),"Ошибка: поля акта","Верно"))</f>
        <v/>
      </c>
      <c r="D39" s="14" t="str">
        <f aca="false">IF(A39="","",IF(AND(Акты!D11&lt;Исходные!B11,Акты!E11&gt;=Исходные!B11),"Ошибка: разбить период","Верно"))</f>
        <v/>
      </c>
      <c r="E39" s="14" t="str">
        <f aca="false">IF(A39="","",IF(OR(NOT(ISNUMBER(Акты!G11)),Акты!G11&lt;0,Акты!H11=""),"Ошибка: объём или цена","Верно"))</f>
        <v/>
      </c>
    </row>
    <row r="40" customFormat="false" ht="30" hidden="false" customHeight="true" outlineLevel="0" collapsed="false">
      <c r="A40" s="14" t="str">
        <f aca="false">IF(Акты!A12="","",12)</f>
        <v/>
      </c>
      <c r="B40" s="14" t="str">
        <f aca="false">IF(A40="","",IF(Акты!K12&gt;1,"Ошибка: повтор","Верно"))</f>
        <v/>
      </c>
      <c r="C40" s="14" t="str">
        <f aca="false">IF(A40="","",IF(OR(COUNTIFS(Сверка!$A$6:$A$20,Акты!A12)&lt;&gt;1,Акты!B12="",NOT(ISNUMBER(Акты!C12)),NOT(ISNUMBER(Акты!D12)),NOT(ISNUMBER(Акты!E12)),Акты!D12&gt;Акты!E12),"Ошибка: поля акта","Верно"))</f>
        <v/>
      </c>
      <c r="D40" s="14" t="str">
        <f aca="false">IF(A40="","",IF(AND(Акты!D12&lt;Исходные!B11,Акты!E12&gt;=Исходные!B11),"Ошибка: разбить период","Верно"))</f>
        <v/>
      </c>
      <c r="E40" s="14" t="str">
        <f aca="false">IF(A40="","",IF(OR(NOT(ISNUMBER(Акты!G12)),Акты!G12&lt;0,Акты!H12=""),"Ошибка: объём или цена","Верно"))</f>
        <v/>
      </c>
    </row>
    <row r="41" customFormat="false" ht="30" hidden="false" customHeight="true" outlineLevel="0" collapsed="false">
      <c r="A41" s="14" t="str">
        <f aca="false">IF(Акты!A13="","",13)</f>
        <v/>
      </c>
      <c r="B41" s="14" t="str">
        <f aca="false">IF(A41="","",IF(Акты!K13&gt;1,"Ошибка: повтор","Верно"))</f>
        <v/>
      </c>
      <c r="C41" s="14" t="str">
        <f aca="false">IF(A41="","",IF(OR(COUNTIFS(Сверка!$A$6:$A$20,Акты!A13)&lt;&gt;1,Акты!B13="",NOT(ISNUMBER(Акты!C13)),NOT(ISNUMBER(Акты!D13)),NOT(ISNUMBER(Акты!E13)),Акты!D13&gt;Акты!E13),"Ошибка: поля акта","Верно"))</f>
        <v/>
      </c>
      <c r="D41" s="14" t="str">
        <f aca="false">IF(A41="","",IF(AND(Акты!D13&lt;Исходные!B11,Акты!E13&gt;=Исходные!B11),"Ошибка: разбить период","Верно"))</f>
        <v/>
      </c>
      <c r="E41" s="14" t="str">
        <f aca="false">IF(A41="","",IF(OR(NOT(ISNUMBER(Акты!G13)),Акты!G13&lt;0,Акты!H13=""),"Ошибка: объём или цена","Верно"))</f>
        <v/>
      </c>
    </row>
    <row r="42" customFormat="false" ht="30" hidden="false" customHeight="true" outlineLevel="0" collapsed="false">
      <c r="A42" s="14" t="str">
        <f aca="false">IF(Акты!A14="","",14)</f>
        <v/>
      </c>
      <c r="B42" s="14" t="str">
        <f aca="false">IF(A42="","",IF(Акты!K14&gt;1,"Ошибка: повтор","Верно"))</f>
        <v/>
      </c>
      <c r="C42" s="14" t="str">
        <f aca="false">IF(A42="","",IF(OR(COUNTIFS(Сверка!$A$6:$A$20,Акты!A14)&lt;&gt;1,Акты!B14="",NOT(ISNUMBER(Акты!C14)),NOT(ISNUMBER(Акты!D14)),NOT(ISNUMBER(Акты!E14)),Акты!D14&gt;Акты!E14),"Ошибка: поля акта","Верно"))</f>
        <v/>
      </c>
      <c r="D42" s="14" t="str">
        <f aca="false">IF(A42="","",IF(AND(Акты!D14&lt;Исходные!B11,Акты!E14&gt;=Исходные!B11),"Ошибка: разбить период","Верно"))</f>
        <v/>
      </c>
      <c r="E42" s="14" t="str">
        <f aca="false">IF(A42="","",IF(OR(NOT(ISNUMBER(Акты!G14)),Акты!G14&lt;0,Акты!H14=""),"Ошибка: объём или цена","Верно"))</f>
        <v/>
      </c>
    </row>
    <row r="43" customFormat="false" ht="30" hidden="false" customHeight="true" outlineLevel="0" collapsed="false">
      <c r="A43" s="14" t="str">
        <f aca="false">IF(Акты!A15="","",15)</f>
        <v/>
      </c>
      <c r="B43" s="14" t="str">
        <f aca="false">IF(A43="","",IF(Акты!K15&gt;1,"Ошибка: повтор","Верно"))</f>
        <v/>
      </c>
      <c r="C43" s="14" t="str">
        <f aca="false">IF(A43="","",IF(OR(COUNTIFS(Сверка!$A$6:$A$20,Акты!A15)&lt;&gt;1,Акты!B15="",NOT(ISNUMBER(Акты!C15)),NOT(ISNUMBER(Акты!D15)),NOT(ISNUMBER(Акты!E15)),Акты!D15&gt;Акты!E15),"Ошибка: поля акта","Верно"))</f>
        <v/>
      </c>
      <c r="D43" s="14" t="str">
        <f aca="false">IF(A43="","",IF(AND(Акты!D15&lt;Исходные!B11,Акты!E15&gt;=Исходные!B11),"Ошибка: разбить период","Верно"))</f>
        <v/>
      </c>
      <c r="E43" s="14" t="str">
        <f aca="false">IF(A43="","",IF(OR(NOT(ISNUMBER(Акты!G15)),Акты!G15&lt;0,Акты!H15=""),"Ошибка: объём или цена","Верно"))</f>
        <v/>
      </c>
    </row>
    <row r="44" customFormat="false" ht="30" hidden="false" customHeight="true" outlineLevel="0" collapsed="false">
      <c r="A44" s="14" t="str">
        <f aca="false">IF(Акты!A16="","",16)</f>
        <v/>
      </c>
      <c r="B44" s="14" t="str">
        <f aca="false">IF(A44="","",IF(Акты!K16&gt;1,"Ошибка: повтор","Верно"))</f>
        <v/>
      </c>
      <c r="C44" s="14" t="str">
        <f aca="false">IF(A44="","",IF(OR(COUNTIFS(Сверка!$A$6:$A$20,Акты!A16)&lt;&gt;1,Акты!B16="",NOT(ISNUMBER(Акты!C16)),NOT(ISNUMBER(Акты!D16)),NOT(ISNUMBER(Акты!E16)),Акты!D16&gt;Акты!E16),"Ошибка: поля акта","Верно"))</f>
        <v/>
      </c>
      <c r="D44" s="14" t="str">
        <f aca="false">IF(A44="","",IF(AND(Акты!D16&lt;Исходные!B11,Акты!E16&gt;=Исходные!B11),"Ошибка: разбить период","Верно"))</f>
        <v/>
      </c>
      <c r="E44" s="14" t="str">
        <f aca="false">IF(A44="","",IF(OR(NOT(ISNUMBER(Акты!G16)),Акты!G16&lt;0,Акты!H16=""),"Ошибка: объём или цена","Верно"))</f>
        <v/>
      </c>
    </row>
    <row r="45" customFormat="false" ht="30" hidden="false" customHeight="true" outlineLevel="0" collapsed="false">
      <c r="A45" s="14" t="str">
        <f aca="false">IF(Акты!A17="","",17)</f>
        <v/>
      </c>
      <c r="B45" s="14" t="str">
        <f aca="false">IF(A45="","",IF(Акты!K17&gt;1,"Ошибка: повтор","Верно"))</f>
        <v/>
      </c>
      <c r="C45" s="14" t="str">
        <f aca="false">IF(A45="","",IF(OR(COUNTIFS(Сверка!$A$6:$A$20,Акты!A17)&lt;&gt;1,Акты!B17="",NOT(ISNUMBER(Акты!C17)),NOT(ISNUMBER(Акты!D17)),NOT(ISNUMBER(Акты!E17)),Акты!D17&gt;Акты!E17),"Ошибка: поля акта","Верно"))</f>
        <v/>
      </c>
      <c r="D45" s="14" t="str">
        <f aca="false">IF(A45="","",IF(AND(Акты!D17&lt;Исходные!B11,Акты!E17&gt;=Исходные!B11),"Ошибка: разбить период","Верно"))</f>
        <v/>
      </c>
      <c r="E45" s="14" t="str">
        <f aca="false">IF(A45="","",IF(OR(NOT(ISNUMBER(Акты!G17)),Акты!G17&lt;0,Акты!H17=""),"Ошибка: объём или цена","Верно"))</f>
        <v/>
      </c>
    </row>
    <row r="46" customFormat="false" ht="30" hidden="false" customHeight="true" outlineLevel="0" collapsed="false">
      <c r="A46" s="14" t="str">
        <f aca="false">IF(Акты!A18="","",18)</f>
        <v/>
      </c>
      <c r="B46" s="14" t="str">
        <f aca="false">IF(A46="","",IF(Акты!K18&gt;1,"Ошибка: повтор","Верно"))</f>
        <v/>
      </c>
      <c r="C46" s="14" t="str">
        <f aca="false">IF(A46="","",IF(OR(COUNTIFS(Сверка!$A$6:$A$20,Акты!A18)&lt;&gt;1,Акты!B18="",NOT(ISNUMBER(Акты!C18)),NOT(ISNUMBER(Акты!D18)),NOT(ISNUMBER(Акты!E18)),Акты!D18&gt;Акты!E18),"Ошибка: поля акта","Верно"))</f>
        <v/>
      </c>
      <c r="D46" s="14" t="str">
        <f aca="false">IF(A46="","",IF(AND(Акты!D18&lt;Исходные!B11,Акты!E18&gt;=Исходные!B11),"Ошибка: разбить период","Верно"))</f>
        <v/>
      </c>
      <c r="E46" s="14" t="str">
        <f aca="false">IF(A46="","",IF(OR(NOT(ISNUMBER(Акты!G18)),Акты!G18&lt;0,Акты!H18=""),"Ошибка: объём или цена","Верно"))</f>
        <v/>
      </c>
    </row>
    <row r="47" customFormat="false" ht="30" hidden="false" customHeight="true" outlineLevel="0" collapsed="false">
      <c r="A47" s="14" t="str">
        <f aca="false">IF(Акты!A19="","",19)</f>
        <v/>
      </c>
      <c r="B47" s="14" t="str">
        <f aca="false">IF(A47="","",IF(Акты!K19&gt;1,"Ошибка: повтор","Верно"))</f>
        <v/>
      </c>
      <c r="C47" s="14" t="str">
        <f aca="false">IF(A47="","",IF(OR(COUNTIFS(Сверка!$A$6:$A$20,Акты!A19)&lt;&gt;1,Акты!B19="",NOT(ISNUMBER(Акты!C19)),NOT(ISNUMBER(Акты!D19)),NOT(ISNUMBER(Акты!E19)),Акты!D19&gt;Акты!E19),"Ошибка: поля акта","Верно"))</f>
        <v/>
      </c>
      <c r="D47" s="14" t="str">
        <f aca="false">IF(A47="","",IF(AND(Акты!D19&lt;Исходные!B11,Акты!E19&gt;=Исходные!B11),"Ошибка: разбить период","Верно"))</f>
        <v/>
      </c>
      <c r="E47" s="14" t="str">
        <f aca="false">IF(A47="","",IF(OR(NOT(ISNUMBER(Акты!G19)),Акты!G19&lt;0,Акты!H19=""),"Ошибка: объём или цена","Верно"))</f>
        <v/>
      </c>
    </row>
    <row r="48" customFormat="false" ht="30" hidden="false" customHeight="true" outlineLevel="0" collapsed="false">
      <c r="A48" s="14" t="str">
        <f aca="false">IF(Акты!A20="","",20)</f>
        <v/>
      </c>
      <c r="B48" s="14" t="str">
        <f aca="false">IF(A48="","",IF(Акты!K20&gt;1,"Ошибка: повтор","Верно"))</f>
        <v/>
      </c>
      <c r="C48" s="14" t="str">
        <f aca="false">IF(A48="","",IF(OR(COUNTIFS(Сверка!$A$6:$A$20,Акты!A20)&lt;&gt;1,Акты!B20="",NOT(ISNUMBER(Акты!C20)),NOT(ISNUMBER(Акты!D20)),NOT(ISNUMBER(Акты!E20)),Акты!D20&gt;Акты!E20),"Ошибка: поля акта","Верно"))</f>
        <v/>
      </c>
      <c r="D48" s="14" t="str">
        <f aca="false">IF(A48="","",IF(AND(Акты!D20&lt;Исходные!B11,Акты!E20&gt;=Исходные!B11),"Ошибка: разбить период","Верно"))</f>
        <v/>
      </c>
      <c r="E48" s="14" t="str">
        <f aca="false">IF(A48="","",IF(OR(NOT(ISNUMBER(Акты!G20)),Акты!G20&lt;0,Акты!H20=""),"Ошибка: объём или цена","Верно"))</f>
        <v/>
      </c>
    </row>
    <row r="49" customFormat="false" ht="30" hidden="false" customHeight="true" outlineLevel="0" collapsed="false">
      <c r="A49" s="14" t="str">
        <f aca="false">IF(Акты!A21="","",21)</f>
        <v/>
      </c>
      <c r="B49" s="14" t="str">
        <f aca="false">IF(A49="","",IF(Акты!K21&gt;1,"Ошибка: повтор","Верно"))</f>
        <v/>
      </c>
      <c r="C49" s="14" t="str">
        <f aca="false">IF(A49="","",IF(OR(COUNTIFS(Сверка!$A$6:$A$20,Акты!A21)&lt;&gt;1,Акты!B21="",NOT(ISNUMBER(Акты!C21)),NOT(ISNUMBER(Акты!D21)),NOT(ISNUMBER(Акты!E21)),Акты!D21&gt;Акты!E21),"Ошибка: поля акта","Верно"))</f>
        <v/>
      </c>
      <c r="D49" s="14" t="str">
        <f aca="false">IF(A49="","",IF(AND(Акты!D21&lt;Исходные!B11,Акты!E21&gt;=Исходные!B11),"Ошибка: разбить период","Верно"))</f>
        <v/>
      </c>
      <c r="E49" s="14" t="str">
        <f aca="false">IF(A49="","",IF(OR(NOT(ISNUMBER(Акты!G21)),Акты!G21&lt;0,Акты!H21=""),"Ошибка: объём или цена","Верно"))</f>
        <v/>
      </c>
    </row>
    <row r="50" customFormat="false" ht="30" hidden="false" customHeight="true" outlineLevel="0" collapsed="false">
      <c r="A50" s="14" t="str">
        <f aca="false">IF(Акты!A22="","",22)</f>
        <v/>
      </c>
      <c r="B50" s="14" t="str">
        <f aca="false">IF(A50="","",IF(Акты!K22&gt;1,"Ошибка: повтор","Верно"))</f>
        <v/>
      </c>
      <c r="C50" s="14" t="str">
        <f aca="false">IF(A50="","",IF(OR(COUNTIFS(Сверка!$A$6:$A$20,Акты!A22)&lt;&gt;1,Акты!B22="",NOT(ISNUMBER(Акты!C22)),NOT(ISNUMBER(Акты!D22)),NOT(ISNUMBER(Акты!E22)),Акты!D22&gt;Акты!E22),"Ошибка: поля акта","Верно"))</f>
        <v/>
      </c>
      <c r="D50" s="14" t="str">
        <f aca="false">IF(A50="","",IF(AND(Акты!D22&lt;Исходные!B11,Акты!E22&gt;=Исходные!B11),"Ошибка: разбить период","Верно"))</f>
        <v/>
      </c>
      <c r="E50" s="14" t="str">
        <f aca="false">IF(A50="","",IF(OR(NOT(ISNUMBER(Акты!G22)),Акты!G22&lt;0,Акты!H22=""),"Ошибка: объём или цена","Верно"))</f>
        <v/>
      </c>
    </row>
    <row r="51" customFormat="false" ht="30" hidden="false" customHeight="true" outlineLevel="0" collapsed="false">
      <c r="A51" s="14" t="str">
        <f aca="false">IF(Акты!A23="","",23)</f>
        <v/>
      </c>
      <c r="B51" s="14" t="str">
        <f aca="false">IF(A51="","",IF(Акты!K23&gt;1,"Ошибка: повтор","Верно"))</f>
        <v/>
      </c>
      <c r="C51" s="14" t="str">
        <f aca="false">IF(A51="","",IF(OR(COUNTIFS(Сверка!$A$6:$A$20,Акты!A23)&lt;&gt;1,Акты!B23="",NOT(ISNUMBER(Акты!C23)),NOT(ISNUMBER(Акты!D23)),NOT(ISNUMBER(Акты!E23)),Акты!D23&gt;Акты!E23),"Ошибка: поля акта","Верно"))</f>
        <v/>
      </c>
      <c r="D51" s="14" t="str">
        <f aca="false">IF(A51="","",IF(AND(Акты!D23&lt;Исходные!B11,Акты!E23&gt;=Исходные!B11),"Ошибка: разбить период","Верно"))</f>
        <v/>
      </c>
      <c r="E51" s="14" t="str">
        <f aca="false">IF(A51="","",IF(OR(NOT(ISNUMBER(Акты!G23)),Акты!G23&lt;0,Акты!H23=""),"Ошибка: объём или цена","Верно"))</f>
        <v/>
      </c>
    </row>
    <row r="52" customFormat="false" ht="30" hidden="false" customHeight="true" outlineLevel="0" collapsed="false">
      <c r="A52" s="14" t="str">
        <f aca="false">IF(Акты!A24="","",24)</f>
        <v/>
      </c>
      <c r="B52" s="14" t="str">
        <f aca="false">IF(A52="","",IF(Акты!K24&gt;1,"Ошибка: повтор","Верно"))</f>
        <v/>
      </c>
      <c r="C52" s="14" t="str">
        <f aca="false">IF(A52="","",IF(OR(COUNTIFS(Сверка!$A$6:$A$20,Акты!A24)&lt;&gt;1,Акты!B24="",NOT(ISNUMBER(Акты!C24)),NOT(ISNUMBER(Акты!D24)),NOT(ISNUMBER(Акты!E24)),Акты!D24&gt;Акты!E24),"Ошибка: поля акта","Верно"))</f>
        <v/>
      </c>
      <c r="D52" s="14" t="str">
        <f aca="false">IF(A52="","",IF(AND(Акты!D24&lt;Исходные!B11,Акты!E24&gt;=Исходные!B11),"Ошибка: разбить период","Верно"))</f>
        <v/>
      </c>
      <c r="E52" s="14" t="str">
        <f aca="false">IF(A52="","",IF(OR(NOT(ISNUMBER(Акты!G24)),Акты!G24&lt;0,Акты!H24=""),"Ошибка: объём или цена","Верно"))</f>
        <v/>
      </c>
    </row>
    <row r="53" customFormat="false" ht="30" hidden="false" customHeight="true" outlineLevel="0" collapsed="false">
      <c r="A53" s="14" t="str">
        <f aca="false">IF(Акты!A25="","",25)</f>
        <v/>
      </c>
      <c r="B53" s="14" t="str">
        <f aca="false">IF(A53="","",IF(Акты!K25&gt;1,"Ошибка: повтор","Верно"))</f>
        <v/>
      </c>
      <c r="C53" s="14" t="str">
        <f aca="false">IF(A53="","",IF(OR(COUNTIFS(Сверка!$A$6:$A$20,Акты!A25)&lt;&gt;1,Акты!B25="",NOT(ISNUMBER(Акты!C25)),NOT(ISNUMBER(Акты!D25)),NOT(ISNUMBER(Акты!E25)),Акты!D25&gt;Акты!E25),"Ошибка: поля акта","Верно"))</f>
        <v/>
      </c>
      <c r="D53" s="14" t="str">
        <f aca="false">IF(A53="","",IF(AND(Акты!D25&lt;Исходные!B11,Акты!E25&gt;=Исходные!B11),"Ошибка: разбить период","Верно"))</f>
        <v/>
      </c>
      <c r="E53" s="14" t="str">
        <f aca="false">IF(A53="","",IF(OR(NOT(ISNUMBER(Акты!G25)),Акты!G25&lt;0,Акты!H25=""),"Ошибка: объём или цена","Верно"))</f>
        <v/>
      </c>
    </row>
    <row r="54" customFormat="false" ht="30" hidden="false" customHeight="true" outlineLevel="0" collapsed="false">
      <c r="A54" s="14" t="str">
        <f aca="false">IF(Акты!A26="","",26)</f>
        <v/>
      </c>
      <c r="B54" s="14" t="str">
        <f aca="false">IF(A54="","",IF(Акты!K26&gt;1,"Ошибка: повтор","Верно"))</f>
        <v/>
      </c>
      <c r="C54" s="14" t="str">
        <f aca="false">IF(A54="","",IF(OR(COUNTIFS(Сверка!$A$6:$A$20,Акты!A26)&lt;&gt;1,Акты!B26="",NOT(ISNUMBER(Акты!C26)),NOT(ISNUMBER(Акты!D26)),NOT(ISNUMBER(Акты!E26)),Акты!D26&gt;Акты!E26),"Ошибка: поля акта","Верно"))</f>
        <v/>
      </c>
      <c r="D54" s="14" t="str">
        <f aca="false">IF(A54="","",IF(AND(Акты!D26&lt;Исходные!B11,Акты!E26&gt;=Исходные!B11),"Ошибка: разбить период","Верно"))</f>
        <v/>
      </c>
      <c r="E54" s="14" t="str">
        <f aca="false">IF(A54="","",IF(OR(NOT(ISNUMBER(Акты!G26)),Акты!G26&lt;0,Акты!H26=""),"Ошибка: объём или цена","Верно"))</f>
        <v/>
      </c>
    </row>
    <row r="55" customFormat="false" ht="30" hidden="false" customHeight="true" outlineLevel="0" collapsed="false">
      <c r="A55" s="14" t="str">
        <f aca="false">IF(Акты!A27="","",27)</f>
        <v/>
      </c>
      <c r="B55" s="14" t="str">
        <f aca="false">IF(A55="","",IF(Акты!K27&gt;1,"Ошибка: повтор","Верно"))</f>
        <v/>
      </c>
      <c r="C55" s="14" t="str">
        <f aca="false">IF(A55="","",IF(OR(COUNTIFS(Сверка!$A$6:$A$20,Акты!A27)&lt;&gt;1,Акты!B27="",NOT(ISNUMBER(Акты!C27)),NOT(ISNUMBER(Акты!D27)),NOT(ISNUMBER(Акты!E27)),Акты!D27&gt;Акты!E27),"Ошибка: поля акта","Верно"))</f>
        <v/>
      </c>
      <c r="D55" s="14" t="str">
        <f aca="false">IF(A55="","",IF(AND(Акты!D27&lt;Исходные!B11,Акты!E27&gt;=Исходные!B11),"Ошибка: разбить период","Верно"))</f>
        <v/>
      </c>
      <c r="E55" s="14" t="str">
        <f aca="false">IF(A55="","",IF(OR(NOT(ISNUMBER(Акты!G27)),Акты!G27&lt;0,Акты!H27=""),"Ошибка: объём или цена","Верно"))</f>
        <v/>
      </c>
    </row>
    <row r="56" customFormat="false" ht="30" hidden="false" customHeight="true" outlineLevel="0" collapsed="false">
      <c r="A56" s="14" t="str">
        <f aca="false">IF(Акты!A28="","",28)</f>
        <v/>
      </c>
      <c r="B56" s="14" t="str">
        <f aca="false">IF(A56="","",IF(Акты!K28&gt;1,"Ошибка: повтор","Верно"))</f>
        <v/>
      </c>
      <c r="C56" s="14" t="str">
        <f aca="false">IF(A56="","",IF(OR(COUNTIFS(Сверка!$A$6:$A$20,Акты!A28)&lt;&gt;1,Акты!B28="",NOT(ISNUMBER(Акты!C28)),NOT(ISNUMBER(Акты!D28)),NOT(ISNUMBER(Акты!E28)),Акты!D28&gt;Акты!E28),"Ошибка: поля акта","Верно"))</f>
        <v/>
      </c>
      <c r="D56" s="14" t="str">
        <f aca="false">IF(A56="","",IF(AND(Акты!D28&lt;Исходные!B11,Акты!E28&gt;=Исходные!B11),"Ошибка: разбить период","Верно"))</f>
        <v/>
      </c>
      <c r="E56" s="14" t="str">
        <f aca="false">IF(A56="","",IF(OR(NOT(ISNUMBER(Акты!G28)),Акты!G28&lt;0,Акты!H28=""),"Ошибка: объём или цена","Верно"))</f>
        <v/>
      </c>
    </row>
    <row r="57" customFormat="false" ht="30" hidden="false" customHeight="true" outlineLevel="0" collapsed="false">
      <c r="A57" s="14" t="str">
        <f aca="false">IF(Акты!A29="","",29)</f>
        <v/>
      </c>
      <c r="B57" s="14" t="str">
        <f aca="false">IF(A57="","",IF(Акты!K29&gt;1,"Ошибка: повтор","Верно"))</f>
        <v/>
      </c>
      <c r="C57" s="14" t="str">
        <f aca="false">IF(A57="","",IF(OR(COUNTIFS(Сверка!$A$6:$A$20,Акты!A29)&lt;&gt;1,Акты!B29="",NOT(ISNUMBER(Акты!C29)),NOT(ISNUMBER(Акты!D29)),NOT(ISNUMBER(Акты!E29)),Акты!D29&gt;Акты!E29),"Ошибка: поля акта","Верно"))</f>
        <v/>
      </c>
      <c r="D57" s="14" t="str">
        <f aca="false">IF(A57="","",IF(AND(Акты!D29&lt;Исходные!B11,Акты!E29&gt;=Исходные!B11),"Ошибка: разбить период","Верно"))</f>
        <v/>
      </c>
      <c r="E57" s="14" t="str">
        <f aca="false">IF(A57="","",IF(OR(NOT(ISNUMBER(Акты!G29)),Акты!G29&lt;0,Акты!H29=""),"Ошибка: объём или цена","Верно"))</f>
        <v/>
      </c>
    </row>
    <row r="58" customFormat="false" ht="30" hidden="false" customHeight="true" outlineLevel="0" collapsed="false">
      <c r="A58" s="14" t="str">
        <f aca="false">IF(Акты!A30="","",30)</f>
        <v/>
      </c>
      <c r="B58" s="14" t="str">
        <f aca="false">IF(A58="","",IF(Акты!K30&gt;1,"Ошибка: повтор","Верно"))</f>
        <v/>
      </c>
      <c r="C58" s="14" t="str">
        <f aca="false">IF(A58="","",IF(OR(COUNTIFS(Сверка!$A$6:$A$20,Акты!A30)&lt;&gt;1,Акты!B30="",NOT(ISNUMBER(Акты!C30)),NOT(ISNUMBER(Акты!D30)),NOT(ISNUMBER(Акты!E30)),Акты!D30&gt;Акты!E30),"Ошибка: поля акта","Верно"))</f>
        <v/>
      </c>
      <c r="D58" s="14" t="str">
        <f aca="false">IF(A58="","",IF(AND(Акты!D30&lt;Исходные!B11,Акты!E30&gt;=Исходные!B11),"Ошибка: разбить период","Верно"))</f>
        <v/>
      </c>
      <c r="E58" s="14" t="str">
        <f aca="false">IF(A58="","",IF(OR(NOT(ISNUMBER(Акты!G30)),Акты!G30&lt;0,Акты!H30=""),"Ошибка: объём или цена","Верно"))</f>
        <v/>
      </c>
    </row>
    <row r="59" customFormat="false" ht="30" hidden="false" customHeight="true" outlineLevel="0" collapsed="false">
      <c r="A59" s="14" t="str">
        <f aca="false">IF(Акты!A31="","",31)</f>
        <v/>
      </c>
      <c r="B59" s="14" t="str">
        <f aca="false">IF(A59="","",IF(Акты!K31&gt;1,"Ошибка: повтор","Верно"))</f>
        <v/>
      </c>
      <c r="C59" s="14" t="str">
        <f aca="false">IF(A59="","",IF(OR(COUNTIFS(Сверка!$A$6:$A$20,Акты!A31)&lt;&gt;1,Акты!B31="",NOT(ISNUMBER(Акты!C31)),NOT(ISNUMBER(Акты!D31)),NOT(ISNUMBER(Акты!E31)),Акты!D31&gt;Акты!E31),"Ошибка: поля акта","Верно"))</f>
        <v/>
      </c>
      <c r="D59" s="14" t="str">
        <f aca="false">IF(A59="","",IF(AND(Акты!D31&lt;Исходные!B11,Акты!E31&gt;=Исходные!B11),"Ошибка: разбить период","Верно"))</f>
        <v/>
      </c>
      <c r="E59" s="14" t="str">
        <f aca="false">IF(A59="","",IF(OR(NOT(ISNUMBER(Акты!G31)),Акты!G31&lt;0,Акты!H31=""),"Ошибка: объём или цена","Верно"))</f>
        <v/>
      </c>
    </row>
    <row r="60" customFormat="false" ht="30" hidden="false" customHeight="true" outlineLevel="0" collapsed="false">
      <c r="A60" s="14" t="str">
        <f aca="false">IF(Акты!A32="","",32)</f>
        <v/>
      </c>
      <c r="B60" s="14" t="str">
        <f aca="false">IF(A60="","",IF(Акты!K32&gt;1,"Ошибка: повтор","Верно"))</f>
        <v/>
      </c>
      <c r="C60" s="14" t="str">
        <f aca="false">IF(A60="","",IF(OR(COUNTIFS(Сверка!$A$6:$A$20,Акты!A32)&lt;&gt;1,Акты!B32="",NOT(ISNUMBER(Акты!C32)),NOT(ISNUMBER(Акты!D32)),NOT(ISNUMBER(Акты!E32)),Акты!D32&gt;Акты!E32),"Ошибка: поля акта","Верно"))</f>
        <v/>
      </c>
      <c r="D60" s="14" t="str">
        <f aca="false">IF(A60="","",IF(AND(Акты!D32&lt;Исходные!B11,Акты!E32&gt;=Исходные!B11),"Ошибка: разбить период","Верно"))</f>
        <v/>
      </c>
      <c r="E60" s="14" t="str">
        <f aca="false">IF(A60="","",IF(OR(NOT(ISNUMBER(Акты!G32)),Акты!G32&lt;0,Акты!H32=""),"Ошибка: объём или цена","Верно"))</f>
        <v/>
      </c>
    </row>
    <row r="61" customFormat="false" ht="30" hidden="false" customHeight="true" outlineLevel="0" collapsed="false">
      <c r="A61" s="14" t="str">
        <f aca="false">IF(Акты!A33="","",33)</f>
        <v/>
      </c>
      <c r="B61" s="14" t="str">
        <f aca="false">IF(A61="","",IF(Акты!K33&gt;1,"Ошибка: повтор","Верно"))</f>
        <v/>
      </c>
      <c r="C61" s="14" t="str">
        <f aca="false">IF(A61="","",IF(OR(COUNTIFS(Сверка!$A$6:$A$20,Акты!A33)&lt;&gt;1,Акты!B33="",NOT(ISNUMBER(Акты!C33)),NOT(ISNUMBER(Акты!D33)),NOT(ISNUMBER(Акты!E33)),Акты!D33&gt;Акты!E33),"Ошибка: поля акта","Верно"))</f>
        <v/>
      </c>
      <c r="D61" s="14" t="str">
        <f aca="false">IF(A61="","",IF(AND(Акты!D33&lt;Исходные!B11,Акты!E33&gt;=Исходные!B11),"Ошибка: разбить период","Верно"))</f>
        <v/>
      </c>
      <c r="E61" s="14" t="str">
        <f aca="false">IF(A61="","",IF(OR(NOT(ISNUMBER(Акты!G33)),Акты!G33&lt;0,Акты!H33=""),"Ошибка: объём или цена","Верно"))</f>
        <v/>
      </c>
    </row>
    <row r="62" customFormat="false" ht="30" hidden="false" customHeight="true" outlineLevel="0" collapsed="false">
      <c r="A62" s="14" t="str">
        <f aca="false">IF(Акты!A34="","",34)</f>
        <v/>
      </c>
      <c r="B62" s="14" t="str">
        <f aca="false">IF(A62="","",IF(Акты!K34&gt;1,"Ошибка: повтор","Верно"))</f>
        <v/>
      </c>
      <c r="C62" s="14" t="str">
        <f aca="false">IF(A62="","",IF(OR(COUNTIFS(Сверка!$A$6:$A$20,Акты!A34)&lt;&gt;1,Акты!B34="",NOT(ISNUMBER(Акты!C34)),NOT(ISNUMBER(Акты!D34)),NOT(ISNUMBER(Акты!E34)),Акты!D34&gt;Акты!E34),"Ошибка: поля акта","Верно"))</f>
        <v/>
      </c>
      <c r="D62" s="14" t="str">
        <f aca="false">IF(A62="","",IF(AND(Акты!D34&lt;Исходные!B11,Акты!E34&gt;=Исходные!B11),"Ошибка: разбить период","Верно"))</f>
        <v/>
      </c>
      <c r="E62" s="14" t="str">
        <f aca="false">IF(A62="","",IF(OR(NOT(ISNUMBER(Акты!G34)),Акты!G34&lt;0,Акты!H34=""),"Ошибка: объём или цена","Верно"))</f>
        <v/>
      </c>
    </row>
    <row r="63" customFormat="false" ht="30" hidden="false" customHeight="true" outlineLevel="0" collapsed="false">
      <c r="A63" s="14" t="str">
        <f aca="false">IF(Акты!A35="","",35)</f>
        <v/>
      </c>
      <c r="B63" s="14" t="str">
        <f aca="false">IF(A63="","",IF(Акты!K35&gt;1,"Ошибка: повтор","Верно"))</f>
        <v/>
      </c>
      <c r="C63" s="14" t="str">
        <f aca="false">IF(A63="","",IF(OR(COUNTIFS(Сверка!$A$6:$A$20,Акты!A35)&lt;&gt;1,Акты!B35="",NOT(ISNUMBER(Акты!C35)),NOT(ISNUMBER(Акты!D35)),NOT(ISNUMBER(Акты!E35)),Акты!D35&gt;Акты!E35),"Ошибка: поля акта","Верно"))</f>
        <v/>
      </c>
      <c r="D63" s="14" t="str">
        <f aca="false">IF(A63="","",IF(AND(Акты!D35&lt;Исходные!B11,Акты!E35&gt;=Исходные!B11),"Ошибка: разбить период","Верно"))</f>
        <v/>
      </c>
      <c r="E63" s="14" t="str">
        <f aca="false">IF(A63="","",IF(OR(NOT(ISNUMBER(Акты!G35)),Акты!G35&lt;0,Акты!H35=""),"Ошибка: объём или цена","Верно"))</f>
        <v/>
      </c>
    </row>
    <row r="66" customFormat="false" ht="55.5" hidden="false" customHeight="true" outlineLevel="0" collapsed="false">
      <c r="A66" s="3" t="s">
        <v>142</v>
      </c>
      <c r="B66" s="3" t="s">
        <v>111</v>
      </c>
      <c r="C66" s="3" t="s">
        <v>143</v>
      </c>
      <c r="D66" s="3" t="s">
        <v>28</v>
      </c>
    </row>
    <row r="67" customFormat="false" ht="30" hidden="false" customHeight="true" outlineLevel="0" collapsed="false">
      <c r="A67" s="14" t="str">
        <f aca="false">IF(Изменения!A6="","",6)</f>
        <v/>
      </c>
      <c r="B67" s="14" t="str">
        <f aca="false">IF(A67="","",IF(OR(Изменения!E6="",Изменения!F6="",NOT(ISNUMBER(Изменения!D6)),COUNTIFS(Сверка!$A$6:$A$20,Изменения!A6)&lt;&gt;1),"Ошибка: основание","Верно"))</f>
        <v/>
      </c>
      <c r="C67" s="14" t="str">
        <f aca="false">IF(A67="","",IF(AND(Изменения!H6="Согласовано",Изменения!G6&lt;&gt;""),"Верно","Проверить согласование"))</f>
        <v/>
      </c>
      <c r="D67" s="14" t="str">
        <f aca="false">IF(A67="","",IF(Изменения!B6&lt;&gt;"Замена","Не применяется",IF(OR(Изменения!C6="",Изменения!C6=Изменения!A6,COUNTIFS(Сверка!$A$6:$A$20,Изменения!C6)&lt;&gt;1),"Ошибка: пара замены","Проверить исключение")))</f>
        <v/>
      </c>
    </row>
    <row r="68" customFormat="false" ht="30" hidden="false" customHeight="true" outlineLevel="0" collapsed="false">
      <c r="A68" s="14" t="str">
        <f aca="false">IF(Изменения!A7="","",7)</f>
        <v/>
      </c>
      <c r="B68" s="14" t="str">
        <f aca="false">IF(A68="","",IF(OR(Изменения!E7="",Изменения!F7="",NOT(ISNUMBER(Изменения!D7)),COUNTIFS(Сверка!$A$6:$A$20,Изменения!A7)&lt;&gt;1),"Ошибка: основание","Верно"))</f>
        <v/>
      </c>
      <c r="C68" s="14" t="str">
        <f aca="false">IF(A68="","",IF(AND(Изменения!H7="Согласовано",Изменения!G7&lt;&gt;""),"Верно","Проверить согласование"))</f>
        <v/>
      </c>
      <c r="D68" s="14" t="str">
        <f aca="false">IF(A68="","",IF(Изменения!B7&lt;&gt;"Замена","Не применяется",IF(OR(Изменения!C7="",Изменения!C7=Изменения!A7,COUNTIFS(Сверка!$A$6:$A$20,Изменения!C7)&lt;&gt;1),"Ошибка: пара замены","Проверить исключение")))</f>
        <v/>
      </c>
    </row>
    <row r="69" customFormat="false" ht="30" hidden="false" customHeight="true" outlineLevel="0" collapsed="false">
      <c r="A69" s="14" t="str">
        <f aca="false">IF(Изменения!A8="","",8)</f>
        <v/>
      </c>
      <c r="B69" s="14" t="str">
        <f aca="false">IF(A69="","",IF(OR(Изменения!E8="",Изменения!F8="",NOT(ISNUMBER(Изменения!D8)),COUNTIFS(Сверка!$A$6:$A$20,Изменения!A8)&lt;&gt;1),"Ошибка: основание","Верно"))</f>
        <v/>
      </c>
      <c r="C69" s="14" t="str">
        <f aca="false">IF(A69="","",IF(AND(Изменения!H8="Согласовано",Изменения!G8&lt;&gt;""),"Верно","Проверить согласование"))</f>
        <v/>
      </c>
      <c r="D69" s="14" t="str">
        <f aca="false">IF(A69="","",IF(Изменения!B8&lt;&gt;"Замена","Не применяется",IF(OR(Изменения!C8="",Изменения!C8=Изменения!A8,COUNTIFS(Сверка!$A$6:$A$20,Изменения!C8)&lt;&gt;1),"Ошибка: пара замены","Проверить исключение")))</f>
        <v/>
      </c>
    </row>
    <row r="70" customFormat="false" ht="30" hidden="false" customHeight="true" outlineLevel="0" collapsed="false">
      <c r="A70" s="14" t="str">
        <f aca="false">IF(Изменения!A9="","",9)</f>
        <v/>
      </c>
      <c r="B70" s="14" t="str">
        <f aca="false">IF(A70="","",IF(OR(Изменения!E9="",Изменения!F9="",NOT(ISNUMBER(Изменения!D9)),COUNTIFS(Сверка!$A$6:$A$20,Изменения!A9)&lt;&gt;1),"Ошибка: основание","Верно"))</f>
        <v/>
      </c>
      <c r="C70" s="14" t="str">
        <f aca="false">IF(A70="","",IF(AND(Изменения!H9="Согласовано",Изменения!G9&lt;&gt;""),"Верно","Проверить согласование"))</f>
        <v/>
      </c>
      <c r="D70" s="14" t="str">
        <f aca="false">IF(A70="","",IF(Изменения!B9&lt;&gt;"Замена","Не применяется",IF(OR(Изменения!C9="",Изменения!C9=Изменения!A9,COUNTIFS(Сверка!$A$6:$A$20,Изменения!C9)&lt;&gt;1),"Ошибка: пара замены","Проверить исключение")))</f>
        <v/>
      </c>
    </row>
    <row r="71" customFormat="false" ht="30" hidden="false" customHeight="true" outlineLevel="0" collapsed="false">
      <c r="A71" s="14" t="str">
        <f aca="false">IF(Изменения!A10="","",10)</f>
        <v/>
      </c>
      <c r="B71" s="14" t="str">
        <f aca="false">IF(A71="","",IF(OR(Изменения!E10="",Изменения!F10="",NOT(ISNUMBER(Изменения!D10)),COUNTIFS(Сверка!$A$6:$A$20,Изменения!A10)&lt;&gt;1),"Ошибка: основание","Верно"))</f>
        <v/>
      </c>
      <c r="C71" s="14" t="str">
        <f aca="false">IF(A71="","",IF(AND(Изменения!H10="Согласовано",Изменения!G10&lt;&gt;""),"Верно","Проверить согласование"))</f>
        <v/>
      </c>
      <c r="D71" s="14" t="str">
        <f aca="false">IF(A71="","",IF(Изменения!B10&lt;&gt;"Замена","Не применяется",IF(OR(Изменения!C10="",Изменения!C10=Изменения!A10,COUNTIFS(Сверка!$A$6:$A$20,Изменения!C10)&lt;&gt;1),"Ошибка: пара замены","Проверить исключение")))</f>
        <v/>
      </c>
    </row>
    <row r="72" customFormat="false" ht="30" hidden="false" customHeight="true" outlineLevel="0" collapsed="false">
      <c r="A72" s="14" t="str">
        <f aca="false">IF(Изменения!A11="","",11)</f>
        <v/>
      </c>
      <c r="B72" s="14" t="str">
        <f aca="false">IF(A72="","",IF(OR(Изменения!E11="",Изменения!F11="",NOT(ISNUMBER(Изменения!D11)),COUNTIFS(Сверка!$A$6:$A$20,Изменения!A11)&lt;&gt;1),"Ошибка: основание","Верно"))</f>
        <v/>
      </c>
      <c r="C72" s="14" t="str">
        <f aca="false">IF(A72="","",IF(AND(Изменения!H11="Согласовано",Изменения!G11&lt;&gt;""),"Верно","Проверить согласование"))</f>
        <v/>
      </c>
      <c r="D72" s="14" t="str">
        <f aca="false">IF(A72="","",IF(Изменения!B11&lt;&gt;"Замена","Не применяется",IF(OR(Изменения!C11="",Изменения!C11=Изменения!A11,COUNTIFS(Сверка!$A$6:$A$20,Изменения!C11)&lt;&gt;1),"Ошибка: пара замены","Проверить исключение")))</f>
        <v/>
      </c>
    </row>
    <row r="73" customFormat="false" ht="30" hidden="false" customHeight="true" outlineLevel="0" collapsed="false">
      <c r="A73" s="14" t="str">
        <f aca="false">IF(Изменения!A12="","",12)</f>
        <v/>
      </c>
      <c r="B73" s="14" t="str">
        <f aca="false">IF(A73="","",IF(OR(Изменения!E12="",Изменения!F12="",NOT(ISNUMBER(Изменения!D12)),COUNTIFS(Сверка!$A$6:$A$20,Изменения!A12)&lt;&gt;1),"Ошибка: основание","Верно"))</f>
        <v/>
      </c>
      <c r="C73" s="14" t="str">
        <f aca="false">IF(A73="","",IF(AND(Изменения!H12="Согласовано",Изменения!G12&lt;&gt;""),"Верно","Проверить согласование"))</f>
        <v/>
      </c>
      <c r="D73" s="14" t="str">
        <f aca="false">IF(A73="","",IF(Изменения!B12&lt;&gt;"Замена","Не применяется",IF(OR(Изменения!C12="",Изменения!C12=Изменения!A12,COUNTIFS(Сверка!$A$6:$A$20,Изменения!C12)&lt;&gt;1),"Ошибка: пара замены","Проверить исключение")))</f>
        <v/>
      </c>
    </row>
    <row r="74" customFormat="false" ht="30" hidden="false" customHeight="true" outlineLevel="0" collapsed="false">
      <c r="A74" s="14" t="str">
        <f aca="false">IF(Изменения!A13="","",13)</f>
        <v/>
      </c>
      <c r="B74" s="14" t="str">
        <f aca="false">IF(A74="","",IF(OR(Изменения!E13="",Изменения!F13="",NOT(ISNUMBER(Изменения!D13)),COUNTIFS(Сверка!$A$6:$A$20,Изменения!A13)&lt;&gt;1),"Ошибка: основание","Верно"))</f>
        <v/>
      </c>
      <c r="C74" s="14" t="str">
        <f aca="false">IF(A74="","",IF(AND(Изменения!H13="Согласовано",Изменения!G13&lt;&gt;""),"Верно","Проверить согласование"))</f>
        <v/>
      </c>
      <c r="D74" s="14" t="str">
        <f aca="false">IF(A74="","",IF(Изменения!B13&lt;&gt;"Замена","Не применяется",IF(OR(Изменения!C13="",Изменения!C13=Изменения!A13,COUNTIFS(Сверка!$A$6:$A$20,Изменения!C13)&lt;&gt;1),"Ошибка: пара замены","Проверить исключение")))</f>
        <v/>
      </c>
    </row>
    <row r="75" customFormat="false" ht="30" hidden="false" customHeight="true" outlineLevel="0" collapsed="false">
      <c r="A75" s="14" t="str">
        <f aca="false">IF(Изменения!A14="","",14)</f>
        <v/>
      </c>
      <c r="B75" s="14" t="str">
        <f aca="false">IF(A75="","",IF(OR(Изменения!E14="",Изменения!F14="",NOT(ISNUMBER(Изменения!D14)),COUNTIFS(Сверка!$A$6:$A$20,Изменения!A14)&lt;&gt;1),"Ошибка: основание","Верно"))</f>
        <v/>
      </c>
      <c r="C75" s="14" t="str">
        <f aca="false">IF(A75="","",IF(AND(Изменения!H14="Согласовано",Изменения!G14&lt;&gt;""),"Верно","Проверить согласование"))</f>
        <v/>
      </c>
      <c r="D75" s="14" t="str">
        <f aca="false">IF(A75="","",IF(Изменения!B14&lt;&gt;"Замена","Не применяется",IF(OR(Изменения!C14="",Изменения!C14=Изменения!A14,COUNTIFS(Сверка!$A$6:$A$20,Изменения!C14)&lt;&gt;1),"Ошибка: пара замены","Проверить исключение")))</f>
        <v/>
      </c>
    </row>
    <row r="76" customFormat="false" ht="30" hidden="false" customHeight="true" outlineLevel="0" collapsed="false">
      <c r="A76" s="14" t="str">
        <f aca="false">IF(Изменения!A15="","",15)</f>
        <v/>
      </c>
      <c r="B76" s="14" t="str">
        <f aca="false">IF(A76="","",IF(OR(Изменения!E15="",Изменения!F15="",NOT(ISNUMBER(Изменения!D15)),COUNTIFS(Сверка!$A$6:$A$20,Изменения!A15)&lt;&gt;1),"Ошибка: основание","Верно"))</f>
        <v/>
      </c>
      <c r="C76" s="14" t="str">
        <f aca="false">IF(A76="","",IF(AND(Изменения!H15="Согласовано",Изменения!G15&lt;&gt;""),"Верно","Проверить согласование"))</f>
        <v/>
      </c>
      <c r="D76" s="14" t="str">
        <f aca="false">IF(A76="","",IF(Изменения!B15&lt;&gt;"Замена","Не применяется",IF(OR(Изменения!C15="",Изменения!C15=Изменения!A15,COUNTIFS(Сверка!$A$6:$A$20,Изменения!C15)&lt;&gt;1),"Ошибка: пара замены","Проверить исключение")))</f>
        <v/>
      </c>
    </row>
    <row r="77" customFormat="false" ht="30" hidden="false" customHeight="true" outlineLevel="0" collapsed="false">
      <c r="A77" s="14" t="str">
        <f aca="false">IF(Изменения!A16="","",16)</f>
        <v/>
      </c>
      <c r="B77" s="14" t="str">
        <f aca="false">IF(A77="","",IF(OR(Изменения!E16="",Изменения!F16="",NOT(ISNUMBER(Изменения!D16)),COUNTIFS(Сверка!$A$6:$A$20,Изменения!A16)&lt;&gt;1),"Ошибка: основание","Верно"))</f>
        <v/>
      </c>
      <c r="C77" s="14" t="str">
        <f aca="false">IF(A77="","",IF(AND(Изменения!H16="Согласовано",Изменения!G16&lt;&gt;""),"Верно","Проверить согласование"))</f>
        <v/>
      </c>
      <c r="D77" s="14" t="str">
        <f aca="false">IF(A77="","",IF(Изменения!B16&lt;&gt;"Замена","Не применяется",IF(OR(Изменения!C16="",Изменения!C16=Изменения!A16,COUNTIFS(Сверка!$A$6:$A$20,Изменения!C16)&lt;&gt;1),"Ошибка: пара замены","Проверить исключение")))</f>
        <v/>
      </c>
    </row>
    <row r="78" customFormat="false" ht="30" hidden="false" customHeight="true" outlineLevel="0" collapsed="false">
      <c r="A78" s="14" t="str">
        <f aca="false">IF(Изменения!A17="","",17)</f>
        <v/>
      </c>
      <c r="B78" s="14" t="str">
        <f aca="false">IF(A78="","",IF(OR(Изменения!E17="",Изменения!F17="",NOT(ISNUMBER(Изменения!D17)),COUNTIFS(Сверка!$A$6:$A$20,Изменения!A17)&lt;&gt;1),"Ошибка: основание","Верно"))</f>
        <v/>
      </c>
      <c r="C78" s="14" t="str">
        <f aca="false">IF(A78="","",IF(AND(Изменения!H17="Согласовано",Изменения!G17&lt;&gt;""),"Верно","Проверить согласование"))</f>
        <v/>
      </c>
      <c r="D78" s="14" t="str">
        <f aca="false">IF(A78="","",IF(Изменения!B17&lt;&gt;"Замена","Не применяется",IF(OR(Изменения!C17="",Изменения!C17=Изменения!A17,COUNTIFS(Сверка!$A$6:$A$20,Изменения!C17)&lt;&gt;1),"Ошибка: пара замены","Проверить исключение")))</f>
        <v/>
      </c>
    </row>
    <row r="79" customFormat="false" ht="30" hidden="false" customHeight="true" outlineLevel="0" collapsed="false">
      <c r="A79" s="14" t="str">
        <f aca="false">IF(Изменения!A18="","",18)</f>
        <v/>
      </c>
      <c r="B79" s="14" t="str">
        <f aca="false">IF(A79="","",IF(OR(Изменения!E18="",Изменения!F18="",NOT(ISNUMBER(Изменения!D18)),COUNTIFS(Сверка!$A$6:$A$20,Изменения!A18)&lt;&gt;1),"Ошибка: основание","Верно"))</f>
        <v/>
      </c>
      <c r="C79" s="14" t="str">
        <f aca="false">IF(A79="","",IF(AND(Изменения!H18="Согласовано",Изменения!G18&lt;&gt;""),"Верно","Проверить согласование"))</f>
        <v/>
      </c>
      <c r="D79" s="14" t="str">
        <f aca="false">IF(A79="","",IF(Изменения!B18&lt;&gt;"Замена","Не применяется",IF(OR(Изменения!C18="",Изменения!C18=Изменения!A18,COUNTIFS(Сверка!$A$6:$A$20,Изменения!C18)&lt;&gt;1),"Ошибка: пара замены","Проверить исключение")))</f>
        <v/>
      </c>
    </row>
    <row r="80" customFormat="false" ht="30" hidden="false" customHeight="true" outlineLevel="0" collapsed="false">
      <c r="A80" s="14" t="str">
        <f aca="false">IF(Изменения!A19="","",19)</f>
        <v/>
      </c>
      <c r="B80" s="14" t="str">
        <f aca="false">IF(A80="","",IF(OR(Изменения!E19="",Изменения!F19="",NOT(ISNUMBER(Изменения!D19)),COUNTIFS(Сверка!$A$6:$A$20,Изменения!A19)&lt;&gt;1),"Ошибка: основание","Верно"))</f>
        <v/>
      </c>
      <c r="C80" s="14" t="str">
        <f aca="false">IF(A80="","",IF(AND(Изменения!H19="Согласовано",Изменения!G19&lt;&gt;""),"Верно","Проверить согласование"))</f>
        <v/>
      </c>
      <c r="D80" s="14" t="str">
        <f aca="false">IF(A80="","",IF(Изменения!B19&lt;&gt;"Замена","Не применяется",IF(OR(Изменения!C19="",Изменения!C19=Изменения!A19,COUNTIFS(Сверка!$A$6:$A$20,Изменения!C19)&lt;&gt;1),"Ошибка: пара замены","Проверить исключение")))</f>
        <v/>
      </c>
    </row>
    <row r="81" customFormat="false" ht="30" hidden="false" customHeight="true" outlineLevel="0" collapsed="false">
      <c r="A81" s="14" t="str">
        <f aca="false">IF(Изменения!A20="","",20)</f>
        <v/>
      </c>
      <c r="B81" s="14" t="str">
        <f aca="false">IF(A81="","",IF(OR(Изменения!E20="",Изменения!F20="",NOT(ISNUMBER(Изменения!D20)),COUNTIFS(Сверка!$A$6:$A$20,Изменения!A20)&lt;&gt;1),"Ошибка: основание","Верно"))</f>
        <v/>
      </c>
      <c r="C81" s="14" t="str">
        <f aca="false">IF(A81="","",IF(AND(Изменения!H20="Согласовано",Изменения!G20&lt;&gt;""),"Верно","Проверить согласование"))</f>
        <v/>
      </c>
      <c r="D81" s="14" t="str">
        <f aca="false">IF(A81="","",IF(Изменения!B20&lt;&gt;"Замена","Не применяется",IF(OR(Изменения!C20="",Изменения!C20=Изменения!A20,COUNTIFS(Сверка!$A$6:$A$20,Изменения!C20)&lt;&gt;1),"Ошибка: пара замены","Проверить исключение")))</f>
        <v/>
      </c>
    </row>
    <row r="82" customFormat="false" ht="30" hidden="false" customHeight="true" outlineLevel="0" collapsed="false">
      <c r="A82" s="14" t="str">
        <f aca="false">IF(Изменения!A21="","",21)</f>
        <v/>
      </c>
      <c r="B82" s="14" t="str">
        <f aca="false">IF(A82="","",IF(OR(Изменения!E21="",Изменения!F21="",NOT(ISNUMBER(Изменения!D21)),COUNTIFS(Сверка!$A$6:$A$20,Изменения!A21)&lt;&gt;1),"Ошибка: основание","Верно"))</f>
        <v/>
      </c>
      <c r="C82" s="14" t="str">
        <f aca="false">IF(A82="","",IF(AND(Изменения!H21="Согласовано",Изменения!G21&lt;&gt;""),"Верно","Проверить согласование"))</f>
        <v/>
      </c>
      <c r="D82" s="14" t="str">
        <f aca="false">IF(A82="","",IF(Изменения!B21&lt;&gt;"Замена","Не применяется",IF(OR(Изменения!C21="",Изменения!C21=Изменения!A21,COUNTIFS(Сверка!$A$6:$A$20,Изменения!C21)&lt;&gt;1),"Ошибка: пара замены","Проверить исключение")))</f>
        <v/>
      </c>
    </row>
    <row r="83" customFormat="false" ht="30" hidden="false" customHeight="true" outlineLevel="0" collapsed="false">
      <c r="A83" s="14" t="str">
        <f aca="false">IF(Изменения!A22="","",22)</f>
        <v/>
      </c>
      <c r="B83" s="14" t="str">
        <f aca="false">IF(A83="","",IF(OR(Изменения!E22="",Изменения!F22="",NOT(ISNUMBER(Изменения!D22)),COUNTIFS(Сверка!$A$6:$A$20,Изменения!A22)&lt;&gt;1),"Ошибка: основание","Верно"))</f>
        <v/>
      </c>
      <c r="C83" s="14" t="str">
        <f aca="false">IF(A83="","",IF(AND(Изменения!H22="Согласовано",Изменения!G22&lt;&gt;""),"Верно","Проверить согласование"))</f>
        <v/>
      </c>
      <c r="D83" s="14" t="str">
        <f aca="false">IF(A83="","",IF(Изменения!B22&lt;&gt;"Замена","Не применяется",IF(OR(Изменения!C22="",Изменения!C22=Изменения!A22,COUNTIFS(Сверка!$A$6:$A$20,Изменения!C22)&lt;&gt;1),"Ошибка: пара замены","Проверить исключение")))</f>
        <v/>
      </c>
    </row>
    <row r="84" customFormat="false" ht="30" hidden="false" customHeight="true" outlineLevel="0" collapsed="false">
      <c r="A84" s="14" t="str">
        <f aca="false">IF(Изменения!A23="","",23)</f>
        <v/>
      </c>
      <c r="B84" s="14" t="str">
        <f aca="false">IF(A84="","",IF(OR(Изменения!E23="",Изменения!F23="",NOT(ISNUMBER(Изменения!D23)),COUNTIFS(Сверка!$A$6:$A$20,Изменения!A23)&lt;&gt;1),"Ошибка: основание","Верно"))</f>
        <v/>
      </c>
      <c r="C84" s="14" t="str">
        <f aca="false">IF(A84="","",IF(AND(Изменения!H23="Согласовано",Изменения!G23&lt;&gt;""),"Верно","Проверить согласование"))</f>
        <v/>
      </c>
      <c r="D84" s="14" t="str">
        <f aca="false">IF(A84="","",IF(Изменения!B23&lt;&gt;"Замена","Не применяется",IF(OR(Изменения!C23="",Изменения!C23=Изменения!A23,COUNTIFS(Сверка!$A$6:$A$20,Изменения!C23)&lt;&gt;1),"Ошибка: пара замены","Проверить исключение")))</f>
        <v/>
      </c>
    </row>
    <row r="85" customFormat="false" ht="30" hidden="false" customHeight="true" outlineLevel="0" collapsed="false">
      <c r="A85" s="14" t="str">
        <f aca="false">IF(Изменения!A24="","",24)</f>
        <v/>
      </c>
      <c r="B85" s="14" t="str">
        <f aca="false">IF(A85="","",IF(OR(Изменения!E24="",Изменения!F24="",NOT(ISNUMBER(Изменения!D24)),COUNTIFS(Сверка!$A$6:$A$20,Изменения!A24)&lt;&gt;1),"Ошибка: основание","Верно"))</f>
        <v/>
      </c>
      <c r="C85" s="14" t="str">
        <f aca="false">IF(A85="","",IF(AND(Изменения!H24="Согласовано",Изменения!G24&lt;&gt;""),"Верно","Проверить согласование"))</f>
        <v/>
      </c>
      <c r="D85" s="14" t="str">
        <f aca="false">IF(A85="","",IF(Изменения!B24&lt;&gt;"Замена","Не применяется",IF(OR(Изменения!C24="",Изменения!C24=Изменения!A24,COUNTIFS(Сверка!$A$6:$A$20,Изменения!C24)&lt;&gt;1),"Ошибка: пара замены","Проверить исключение")))</f>
        <v/>
      </c>
    </row>
    <row r="86" customFormat="false" ht="30" hidden="false" customHeight="true" outlineLevel="0" collapsed="false">
      <c r="A86" s="14" t="str">
        <f aca="false">IF(Изменения!A25="","",25)</f>
        <v/>
      </c>
      <c r="B86" s="14" t="str">
        <f aca="false">IF(A86="","",IF(OR(Изменения!E25="",Изменения!F25="",NOT(ISNUMBER(Изменения!D25)),COUNTIFS(Сверка!$A$6:$A$20,Изменения!A25)&lt;&gt;1),"Ошибка: основание","Верно"))</f>
        <v/>
      </c>
      <c r="C86" s="14" t="str">
        <f aca="false">IF(A86="","",IF(AND(Изменения!H25="Согласовано",Изменения!G25&lt;&gt;""),"Верно","Проверить согласование"))</f>
        <v/>
      </c>
      <c r="D86" s="14" t="str">
        <f aca="false">IF(A86="","",IF(Изменения!B25&lt;&gt;"Замена","Не применяется",IF(OR(Изменения!C25="",Изменения!C25=Изменения!A25,COUNTIFS(Сверка!$A$6:$A$20,Изменения!C25)&lt;&gt;1),"Ошибка: пара замены","Проверить исключение")))</f>
        <v/>
      </c>
    </row>
  </sheetData>
  <mergeCells count="9">
    <mergeCell ref="A2:G2"/>
    <mergeCell ref="A3:G3"/>
    <mergeCell ref="C24:G24"/>
    <mergeCell ref="C25:G25"/>
    <mergeCell ref="C26:G26"/>
    <mergeCell ref="C27:G27"/>
    <mergeCell ref="C28:G28"/>
    <mergeCell ref="C29:G29"/>
    <mergeCell ref="C30:G30"/>
  </mergeCells>
  <conditionalFormatting sqref="B6:G20">
    <cfRule type="expression" priority="2" aboveAverage="0" equalAverage="0" bottom="0" percent="0" rank="0" text="" dxfId="1">
      <formula>OR(LEFT(B6,6)="Ошибка",LEFT(B6,9)="Замечание")</formula>
    </cfRule>
  </conditionalFormatting>
  <conditionalFormatting sqref="B34:E63">
    <cfRule type="expression" priority="3" aboveAverage="0" equalAverage="0" bottom="0" percent="0" rank="0" text="" dxfId="2">
      <formula>LEFT(B34,6)="Ошибка"</formula>
    </cfRule>
  </conditionalFormatting>
  <conditionalFormatting sqref="B67:D86">
    <cfRule type="expression" priority="4" aboveAverage="0" equalAverage="0" bottom="0" percent="0" rank="0" text="" dxfId="3">
      <formula>OR(LEFT(B67,6)="Ошибка",LEFT(B67,9)="Проверить")</formula>
    </cfRule>
  </conditionalFormatting>
  <conditionalFormatting sqref="B26">
    <cfRule type="expression" priority="5" aboveAverage="0" equalAverage="0" bottom="0" percent="0" rank="0" text="" dxfId="4">
      <formula>B26&gt;0</formula>
    </cfRule>
  </conditionalFormatting>
  <printOptions headings="false" gridLines="false" gridLinesSet="true" horizontalCentered="true" verticalCentered="false"/>
  <pageMargins left="0.25" right="0.25" top="0.4" bottom="0.4" header="0.15" footer="0.15"/>
  <pageSetup paperSize="8" scale="100" pageOrder="downThenOver" orientation="landscape" blackAndWhite="false" draft="false" cellComments="none" horizontalDpi="300" verticalDpi="300" copies="1"/>
  <headerFooter differentFirst="false" differentOddEven="false">
    <oddHeader>&amp;LАвторская сверка&amp;CИсполнительная смета&amp;RСметрикс</oddHeader>
    <oddFooter>&amp;LФорма согласуется с заказчиком&amp;RСтраница &amp;P из &amp;N</oddFooter>
  </headerFooter>
  <rowBreaks count="2" manualBreakCount="2">
    <brk id="32" man="true" max="16383" min="0"/>
    <brk id="6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2026-10-05T15:20:02Z</dcterms:created>
  <dc:creator>Сметрикс</dc:creator>
  <dc:description/>
  <dc:language>en-US</dc:language>
  <cp:lastModifiedBy>Unknown</cp:lastModifiedBy>
  <dcterms:modified xsi:type="dcterms:W3CDTF">2026-10-05T15:20:02Z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