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С-2" state="visible" r:id="rId4"/>
    <sheet sheetId="2" name="Смета_и_объёмы" state="visible" r:id="rId5"/>
    <sheet sheetId="3" name="Контроль" state="visible" r:id="rId6"/>
    <sheet sheetId="4" name="Твёрдая_цена" state="visible" r:id="rId7"/>
    <sheet sheetId="5" name="Источники" state="visible" r:id="rId8"/>
  </sheets>
  <definedNames>
    <definedName name="_xlnm.Print_Area" localSheetId="0">'КС-2'!$A1:$H37</definedName>
    <definedName name="_xlnm.Print_Titles" localSheetId="0">'КС-2'!$20:$21</definedName>
    <definedName name="_xlnm.Print_Area" localSheetId="1">'Смета_и_объёмы'!$A1:$P8</definedName>
    <definedName name="_xlnm.Print_Titles" localSheetId="1">'Смета_и_объёмы'!$A:$B,'Смета_и_объёмы'!$5:$5</definedName>
    <definedName name="_xlnm.Print_Area" localSheetId="2">'Контроль'!$A1:$C22</definedName>
    <definedName name="_xlnm.Print_Area" localSheetId="3">'Твёрдая_цена'!$A1:$H37</definedName>
    <definedName name="_xlnm.Print_Titles" localSheetId="3">'Твёрдая_цена'!$20:$21</definedName>
    <definedName name="_xlnm.Print_Area" localSheetId="4">'Источники'!$A1:$B15</definedName>
  </definedNames>
  <calcPr calcId="171027" fullCalcOnLoad="1"/>
</workbook>
</file>

<file path=xl/sharedStrings.xml><?xml version="1.0" encoding="utf-8"?>
<sst xmlns="http://schemas.openxmlformats.org/spreadsheetml/2006/main" count="211" uniqueCount="126">
  <si>
    <t>КС-2: учебный образец</t>
  </si>
  <si>
    <t xml:space="preserve">Унифицированная форма № КС-2
Утверждена постановлением Госкомстата России от 11.11.1999 № 100</t>
  </si>
  <si>
    <t>Форма по ОКУД</t>
  </si>
  <si>
    <t>0322005</t>
  </si>
  <si>
    <t>Инвестор</t>
  </si>
  <si>
    <t>Инвестор — заполнить</t>
  </si>
  <si>
    <t>по ОКПО</t>
  </si>
  <si>
    <t>Заполнить</t>
  </si>
  <si>
    <t>Адрес, телефон, факс</t>
  </si>
  <si>
    <t>Заполнить по реквизитам организации</t>
  </si>
  <si>
    <t>Заказчик (Генподрядчик)</t>
  </si>
  <si>
    <t>Заказчик А — учебное обозначение</t>
  </si>
  <si>
    <t>Подрядчик (Субподрядчик)</t>
  </si>
  <si>
    <t>Подрядчик Б — учебное обозначение</t>
  </si>
  <si>
    <t>Стройка (наименование, адрес)</t>
  </si>
  <si>
    <t>Административное здание; адрес — заполнить</t>
  </si>
  <si>
    <t>Объект (наименование)</t>
  </si>
  <si>
    <t>Отделка помещений административного здания</t>
  </si>
  <si>
    <t>Вид деятельности по ОКДП (поле исходной формы)</t>
  </si>
  <si>
    <t>Заполнить / согласовать</t>
  </si>
  <si>
    <t>Вид операции</t>
  </si>
  <si>
    <t>Договор подряда (контракт): номер</t>
  </si>
  <si>
    <t>17</t>
  </si>
  <si>
    <t>Дата договора</t>
  </si>
  <si>
    <t>Номер документа</t>
  </si>
  <si>
    <t>2</t>
  </si>
  <si>
    <t>Дата составления</t>
  </si>
  <si>
    <t>Сметная (договорная) стоимость, руб.</t>
  </si>
  <si>
    <t>Период с</t>
  </si>
  <si>
    <t>по</t>
  </si>
  <si>
    <t>АКТ О ПРИЁМКЕ ВЫПОЛНЕННЫХ РАБОТ</t>
  </si>
  <si>
    <t>Номер по порядку</t>
  </si>
  <si>
    <t>Позиция по смете</t>
  </si>
  <si>
    <t>Наименование работ</t>
  </si>
  <si>
    <t>Номер единичной расценки</t>
  </si>
  <si>
    <t>Единица измерения</t>
  </si>
  <si>
    <t>Выполнено: количество</t>
  </si>
  <si>
    <t>Выполнено: цена за единицу, руб.</t>
  </si>
  <si>
    <t>Выполнено: стоимость, руб.</t>
  </si>
  <si>
    <t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</si>
  <si>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>ФЕР15-04-005-01</t>
  </si>
  <si>
    <t>Окраска поливинилацетатными водоэмульсионными составами простая по штукатурке и сборным конструкциям: потолков, подготовленным под окраску</t>
  </si>
  <si>
    <t>ФЕР15-04-005-02</t>
  </si>
  <si>
    <t>Итого</t>
  </si>
  <si>
    <t>X</t>
  </si>
  <si>
    <t>Всего по акту (в учебном образце — без НДС)</t>
  </si>
  <si>
    <t>Сдал</t>
  </si>
  <si>
    <t>Должность — заполнить</t>
  </si>
  <si>
    <t>Подпись: __________</t>
  </si>
  <si>
    <t>Фамилия, инициалы — заполнить</t>
  </si>
  <si>
    <t>М.П.</t>
  </si>
  <si>
    <t>Место печати из исходного бланка; применимость проверить отдельно</t>
  </si>
  <si>
    <t>Принял</t>
  </si>
  <si>
    <t>Объёмы и договорные цены учебные, не нормативные и не рыночные. Все предусмотренные договором составляющие до НДС включены в цену. Налог — на листе «Контроль».</t>
  </si>
  <si>
    <t>Смета и контроль физических объёмов</t>
  </si>
  <si>
    <t>Объёмы и цены — учебные исходные данные. База шифров — ФЕР ФСНБ-2020; её базисные цены уровня 2001 года в этом расчёте не используются.</t>
  </si>
  <si>
    <t>Измеритель — 100 м². План, ранее, период и остаток — в м²; денежные показатели — без НДС. Жёлтые поля — ввод, серые — формулы.</t>
  </si>
  <si>
    <t>Поз. сметы</t>
  </si>
  <si>
    <t>Шифр ФЕР</t>
  </si>
  <si>
    <t>Измеритель</t>
  </si>
  <si>
    <t>План, м²</t>
  </si>
  <si>
    <t>Ранее, м²</t>
  </si>
  <si>
    <t>Период, м²</t>
  </si>
  <si>
    <t>Остаток, м²</t>
  </si>
  <si>
    <t>Цена за 100 м², руб.</t>
  </si>
  <si>
    <t>Графа 6</t>
  </si>
  <si>
    <t>План, руб.</t>
  </si>
  <si>
    <t>Ранее, руб.</t>
  </si>
  <si>
    <t>Период, руб.</t>
  </si>
  <si>
    <t>С начала, руб.</t>
  </si>
  <si>
    <t>Остаток, руб.</t>
  </si>
  <si>
    <t>Цена за м², руб.</t>
  </si>
  <si>
    <t>Разница двух единиц, руб.</t>
  </si>
  <si>
    <t>100 м²</t>
  </si>
  <si>
    <t>Контроль КС-2 и сверка с КС-3</t>
  </si>
  <si>
    <t>Ставка НДС — входное значение</t>
  </si>
  <si>
    <t>Основная ставка с 01.01.2026, ФНС; для рабочего договора проверить применимую ставку.</t>
  </si>
  <si>
    <t>КС-2 за период без НДС</t>
  </si>
  <si>
    <t>НДС за период</t>
  </si>
  <si>
    <t>За период с НДС</t>
  </si>
  <si>
    <t>Принято ранее без НДС</t>
  </si>
  <si>
    <t>Принято с начала без НДС</t>
  </si>
  <si>
    <t>Остаток стоимости</t>
  </si>
  <si>
    <t>Плановая стоимость</t>
  </si>
  <si>
    <t>Разница: план минус принято и остаток</t>
  </si>
  <si>
    <t>Остатки физических объёмов</t>
  </si>
  <si>
    <t>Отрицательный остаток требует проверки предыдущих актов или согласованных изменений.</t>
  </si>
  <si>
    <t>Перевод единицы количества и цены</t>
  </si>
  <si>
    <t>Проверяет равенство количества × цены при измерителях 100 м² и м².</t>
  </si>
  <si>
    <t>Итог акта против расчёта строк</t>
  </si>
  <si>
    <t>Сумма КС-3 без НДС за период — ввести</t>
  </si>
  <si>
    <t>Учебная сумма для сравнения. В рабочем файле перенести из своего комплекта за тот же период; это не форма КС-3.</t>
  </si>
  <si>
    <t>Сверка КС-3 за тот же период без НДС</t>
  </si>
  <si>
    <t>Сравнение только без НДС. Итог с налогом проверяют отдельно; основа сравнения должна совпадать.</t>
  </si>
  <si>
    <t>Состав договорной цены</t>
  </si>
  <si>
    <t>Материалы, НР и СП повторно не добавлять: учебные цены включают все предусмотренные договором составляющие до НДС.</t>
  </si>
  <si>
    <t>КС-2: альтернативный пример фиксированной цены</t>
  </si>
  <si>
    <t>—</t>
  </si>
  <si>
    <t>Альтернативный сценарий: графы 4 и 7 — прочерки. Графа 8 — согласованная стоимость принятой части, вводится отдельно; это не результат умножения на пустую цену.</t>
  </si>
  <si>
    <t>Источники</t>
  </si>
  <si>
    <t>Учебные данные</t>
  </si>
  <si>
    <t>План: 250 / 80 м²; ранее: 70 / 20; период: 120 / 45; цены: 40000 / 45000 руб. за 100 м² без НДС. Не нормативные и не рыночные цены. Бриф Сметрикс от 05.10.2026.</t>
  </si>
  <si>
    <t>Шифры и состав</t>
  </si>
  <si>
    <t>Локальная БД Сметрикс, проверка 05.10.2026: ГЭСН ФСНБ-2022 и ФЕР ФСНБ-2020 15-04-005-01/02, измеритель 100 м². Подмазка трещин, шлифовка подмазанных мест и окраска уже включены.</t>
  </si>
  <si>
    <t>402-ФЗ, ст. 9: сверка текста действующей редакции в КонсультантПлюс</t>
  </si>
  <si>
    <t xml:space="preserve">https://www.consultant.ru/document/cons_doc_LAW_122855/b24121ba7152f33673608559f2ca844ef5b6a74c/
Проверено: 2026-10-05</t>
  </si>
  <si>
    <t>Указания к постановлению Госкомстата № 100 от 11.11.1999: КС-2, текст акта на вторичном хостинге</t>
  </si>
  <si>
    <t xml:space="preserve">https://www.consultant.ru/document/cons_doc_LAW_26303/d7e7d105e01770fac8296c4832201fd3f313d0b5/
Проверено: 2026-10-05</t>
  </si>
  <si>
    <t>Исходный бланк КС-2, ОКУД 0322005</t>
  </si>
  <si>
    <t xml:space="preserve">https://www.consultant.ru/document/cons_doc_LAW_26303/dcaa7085e4a308d45f6b131e6506737ef9230c7c/
Проверено: 2026-10-05</t>
  </si>
  <si>
    <t>Письмо Росстата от 31.05.2005 № 01-02-9/381, ответ 1; текст письма на вторичном хостинге</t>
  </si>
  <si>
    <t xml:space="preserve">https://www.consultant.ru/document/cons_doc_LAW_54127/
Проверено: 2026-10-05</t>
  </si>
  <si>
    <t>Минфин, информация № ПЗ-10/2012: формы первичных документов, текст на вторичном хостинге</t>
  </si>
  <si>
    <t xml:space="preserve">https://www.consultant.ru/document/cons_doc_LAW_138570/5cae468e8060ffa535e75cb15a6dd935265dd539/
Проверено: 2026-10-05</t>
  </si>
  <si>
    <t>Бланк КС-3: строки итога и НДС</t>
  </si>
  <si>
    <t xml:space="preserve">https://www.consultant.ru/document/cons_doc_LAW_26303/d3a70f222015da0dd6e786b0d839d57d0b6359cb/
Проверено: 2026-10-05</t>
  </si>
  <si>
    <t>ФНС, 20.01.2026: основная ставка НДС 22%, НК РФ ст. 164 п. 3; Закон № 425-ФЗ</t>
  </si>
  <si>
    <t xml:space="preserve">https://www.nalog.gov.ru/rn74/ifns/ifns32/info/16596381/
Проверено: 2026-10-05</t>
  </si>
  <si>
    <t>Фиксированная цена</t>
  </si>
  <si>
    <t>Ответ 1 письма Росстата № 01-02-9/381: при расчётах в пределах согласованной фиксированной цены графы 4 и 7 — прочерки. Стоимость графы 8 вводят по согласованной разбивке; не умножают на пустую цену.</t>
  </si>
  <si>
    <t>Классификатор</t>
  </si>
  <si>
    <t>Поле ОКДП воспроизводит исходную форму 1999 года. Не заменяйте классификатор без согласования рабочей формы.</t>
  </si>
  <si>
    <t>Подписи</t>
  </si>
  <si>
    <t>Сдал / Принял: должности, подписи и расшифровки уполномоченных представителей. М.П. воспроизведено из исходного бланка, это не требование печати для всех организаций.</t>
  </si>
  <si>
    <t>Применимость</t>
  </si>
  <si>
    <t>По общему правилу после 01.01.2013 альбомные формы не обязательны; статья 9 Закона № 402-ФЗ устанавливает реквизиты и выбор формы. Договор и специальные правила бюджетной сферы проверяют отдельно.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</si>
</sst>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352B25"/>
      <sz val="14"/>
      <name val="Arial"/>
    </font>
    <font>
      <color rgb="FF352B25"/>
      <sz val="10"/>
      <name val="Arial"/>
    </font>
    <font>
      <b/>
      <color rgb="FF352B25"/>
      <sz val="10"/>
      <name val="Arial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3D7"/>
      </patternFill>
    </fill>
    <fill>
      <patternFill patternType="solid">
        <fgColor rgb="FFF4F3F1"/>
      </patternFill>
    </fill>
    <fill>
      <patternFill patternType="solid">
        <fgColor rgb="FFE8E3DD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D3CE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4" fontId="2" fillId="3" borderId="0" xfId="0" applyNumberFormat="1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2" fontId="2" fillId="3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2" fontId="2" fillId="2" borderId="0" xfId="0" applyNumberFormat="1" applyFont="1" applyFill="1" applyAlignment="1">
      <alignment vertical="center" wrapText="1"/>
    </xf>
    <xf numFmtId="4" fontId="2" fillId="2" borderId="0" xfId="0" applyNumberFormat="1" applyFont="1" applyFill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2" fontId="2" fillId="3" borderId="0" xfId="0" applyNumberFormat="1" applyFont="1" applyFill="1" applyAlignment="1">
      <alignment vertical="center" wrapText="1"/>
    </xf>
    <xf numFmtId="9" fontId="2" fillId="2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3">
    <dxf>
      <fill>
        <patternFill patternType="solid">
          <fgColor rgb="FFFFDDDD"/>
        </patternFill>
      </fill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 showGridLines="0">
      <pane ySplit="21" topLeftCell="A22" activePane="bottomLeft" state="frozen"/>
      <selection pane="bottomLeft"/>
    </sheetView>
  </sheetViews>
  <sheetFormatPr defaultRowHeight="22" outlineLevelRow="0" outlineLevelCol="0" x14ac:dyDescent="55" customHeight="1"/>
  <cols>
    <col min="3" max="3" width="61" customWidth="1"/>
    <col min="4" max="4" width="19" customWidth="1"/>
    <col min="5" max="5" width="12" customWidth="1"/>
    <col min="6" max="6" width="14" customWidth="1"/>
    <col min="7" max="7" width="19" customWidth="1"/>
    <col min="8" max="8" width="21" customWidth="1"/>
  </cols>
  <sheetData>
    <row r="1" spans="1:8" x14ac:dyDescent="0.25">
      <c r="A1" s="1" t="s">
        <v>0</v>
      </c>
      <c r="B1" s="1"/>
      <c r="C1" s="1"/>
      <c r="D1" s="1"/>
      <c r="E1" s="1"/>
      <c r="F1" s="2" t="s">
        <v>1</v>
      </c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 t="s">
        <v>3</v>
      </c>
    </row>
    <row r="4" spans="1:8" x14ac:dyDescent="0.25">
      <c r="A4" s="2" t="s">
        <v>4</v>
      </c>
      <c r="B4" s="2"/>
      <c r="C4" s="2"/>
      <c r="D4" s="3" t="s">
        <v>5</v>
      </c>
      <c r="E4" s="3"/>
      <c r="F4" s="3"/>
      <c r="G4" s="2" t="s">
        <v>6</v>
      </c>
      <c r="H4" s="3" t="s">
        <v>7</v>
      </c>
    </row>
    <row r="5" spans="1:8" x14ac:dyDescent="0.25">
      <c r="A5" s="2" t="s">
        <v>8</v>
      </c>
      <c r="B5" s="2"/>
      <c r="C5" s="2"/>
      <c r="D5" s="3" t="s">
        <v>9</v>
      </c>
      <c r="E5" s="3"/>
      <c r="F5" s="3"/>
      <c r="G5" s="3"/>
      <c r="H5" s="3"/>
    </row>
    <row r="6" ht="6" customHeight="1" x14ac:dyDescent="0.25"/>
    <row r="7" spans="1:8" x14ac:dyDescent="0.25">
      <c r="A7" s="2" t="s">
        <v>10</v>
      </c>
      <c r="B7" s="2"/>
      <c r="C7" s="2"/>
      <c r="D7" s="3" t="s">
        <v>11</v>
      </c>
      <c r="E7" s="3"/>
      <c r="F7" s="3"/>
      <c r="G7" s="2" t="s">
        <v>6</v>
      </c>
      <c r="H7" s="3" t="s">
        <v>7</v>
      </c>
    </row>
    <row r="8" spans="1:8" x14ac:dyDescent="0.25">
      <c r="A8" s="2" t="s">
        <v>8</v>
      </c>
      <c r="B8" s="2"/>
      <c r="C8" s="2"/>
      <c r="D8" s="3" t="s">
        <v>9</v>
      </c>
      <c r="E8" s="3"/>
      <c r="F8" s="3"/>
      <c r="G8" s="3"/>
      <c r="H8" s="3"/>
    </row>
    <row r="9" ht="6" customHeight="1" x14ac:dyDescent="0.25"/>
    <row r="10" spans="1:8" x14ac:dyDescent="0.25">
      <c r="A10" s="2" t="s">
        <v>12</v>
      </c>
      <c r="B10" s="2"/>
      <c r="C10" s="2"/>
      <c r="D10" s="3" t="s">
        <v>13</v>
      </c>
      <c r="E10" s="3"/>
      <c r="F10" s="3"/>
      <c r="G10" s="2" t="s">
        <v>6</v>
      </c>
      <c r="H10" s="3" t="s">
        <v>7</v>
      </c>
    </row>
    <row r="11" spans="1:8" x14ac:dyDescent="0.25">
      <c r="A11" s="2" t="s">
        <v>8</v>
      </c>
      <c r="B11" s="2"/>
      <c r="C11" s="2"/>
      <c r="D11" s="3" t="s">
        <v>9</v>
      </c>
      <c r="E11" s="3"/>
      <c r="F11" s="3"/>
      <c r="G11" s="3"/>
      <c r="H11" s="3"/>
    </row>
    <row r="12" ht="6" customHeight="1" x14ac:dyDescent="0.25"/>
    <row r="13" spans="1:8" x14ac:dyDescent="0.25">
      <c r="A13" s="2" t="s">
        <v>14</v>
      </c>
      <c r="B13" s="2"/>
      <c r="C13" s="2"/>
      <c r="D13" s="3" t="s">
        <v>15</v>
      </c>
      <c r="E13" s="3"/>
      <c r="F13" s="3"/>
      <c r="G13" s="3"/>
      <c r="H13" s="3"/>
    </row>
    <row r="14" spans="1:8" x14ac:dyDescent="0.25">
      <c r="A14" s="2" t="s">
        <v>16</v>
      </c>
      <c r="B14" s="2"/>
      <c r="C14" s="2"/>
      <c r="D14" s="3" t="s">
        <v>17</v>
      </c>
      <c r="E14" s="3"/>
      <c r="F14" s="3"/>
      <c r="G14" s="3"/>
      <c r="H14" s="3"/>
    </row>
    <row r="15" spans="1:8" x14ac:dyDescent="0.25">
      <c r="A15" s="2" t="s">
        <v>18</v>
      </c>
      <c r="B15" s="2"/>
      <c r="C15" s="2"/>
      <c r="D15" s="3" t="s">
        <v>19</v>
      </c>
      <c r="E15" s="2"/>
      <c r="F15" s="2" t="s">
        <v>20</v>
      </c>
      <c r="G15" s="3" t="s">
        <v>7</v>
      </c>
      <c r="H15" s="3"/>
    </row>
    <row r="16" spans="1:8" x14ac:dyDescent="0.25">
      <c r="A16" s="2" t="s">
        <v>21</v>
      </c>
      <c r="B16" s="2"/>
      <c r="C16" s="2"/>
      <c r="D16" s="3" t="s">
        <v>22</v>
      </c>
      <c r="E16" s="2"/>
      <c r="F16" s="2" t="s">
        <v>23</v>
      </c>
      <c r="G16" s="4">
        <v>46237</v>
      </c>
      <c r="H16" s="4"/>
    </row>
    <row r="17" spans="1:8" x14ac:dyDescent="0.25">
      <c r="A17" s="2" t="s">
        <v>24</v>
      </c>
      <c r="B17" s="2"/>
      <c r="C17" s="2"/>
      <c r="D17" s="3" t="s">
        <v>25</v>
      </c>
      <c r="E17" s="2"/>
      <c r="F17" s="2" t="s">
        <v>26</v>
      </c>
      <c r="G17" s="4">
        <v>46295</v>
      </c>
      <c r="H17" s="4"/>
    </row>
    <row r="18" spans="1:8" x14ac:dyDescent="0.25">
      <c r="A18" s="2" t="s">
        <v>27</v>
      </c>
      <c r="B18" s="2"/>
      <c r="C18" s="2"/>
      <c r="D18" s="5">
        <f>SUM('Смета_и_объёмы'!J6:J7)</f>
        <v>136000</v>
      </c>
      <c r="E18" s="2" t="s">
        <v>28</v>
      </c>
      <c r="F18" s="4">
        <v>46266</v>
      </c>
      <c r="G18" s="2" t="s">
        <v>29</v>
      </c>
      <c r="H18" s="4">
        <v>46295</v>
      </c>
    </row>
    <row r="19" spans="1:8" x14ac:dyDescent="0.25">
      <c r="A19" s="6" t="s">
        <v>30</v>
      </c>
      <c r="B19" s="6"/>
      <c r="C19" s="6"/>
      <c r="D19" s="6"/>
      <c r="E19" s="6"/>
      <c r="F19" s="6"/>
      <c r="G19" s="6"/>
      <c r="H19" s="6"/>
    </row>
    <row r="20" ht="48" customHeight="1" spans="1:8" x14ac:dyDescent="0.25">
      <c r="A20" s="7" t="s">
        <v>31</v>
      </c>
      <c r="B20" s="7" t="s">
        <v>32</v>
      </c>
      <c r="C20" s="7" t="s">
        <v>33</v>
      </c>
      <c r="D20" s="7" t="s">
        <v>34</v>
      </c>
      <c r="E20" s="7" t="s">
        <v>35</v>
      </c>
      <c r="F20" s="7" t="s">
        <v>36</v>
      </c>
      <c r="G20" s="7" t="s">
        <v>37</v>
      </c>
      <c r="H20" s="7" t="s">
        <v>38</v>
      </c>
    </row>
    <row r="21" spans="1:8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8">
        <v>8</v>
      </c>
    </row>
    <row r="22" ht="63" customHeight="1" spans="1:8" x14ac:dyDescent="0.25">
      <c r="A22" s="9">
        <v>1</v>
      </c>
      <c r="B22" s="10">
        <f>'Смета_и_объёмы'!A6</f>
        <v>12</v>
      </c>
      <c r="C22" s="9" t="s">
        <v>39</v>
      </c>
      <c r="D22" s="9" t="s">
        <v>40</v>
      </c>
      <c r="E22" s="11" t="str">
        <f>'Смета_и_объёмы'!C6</f>
        <v>100 м²</v>
      </c>
      <c r="F22" s="12">
        <f>'Смета_и_объёмы'!I6</f>
        <v>1.2</v>
      </c>
      <c r="G22" s="13">
        <f>'Смета_и_объёмы'!H6</f>
        <v>40000</v>
      </c>
      <c r="H22" s="13">
        <f>IF(COUNT(F22:G22)&lt;2,"",ROUND(F22*G22,2))</f>
        <v>48000</v>
      </c>
    </row>
    <row r="23" ht="63" customHeight="1" spans="1:8" x14ac:dyDescent="0.25">
      <c r="A23" s="9">
        <v>2</v>
      </c>
      <c r="B23" s="10">
        <f>'Смета_и_объёмы'!A7</f>
        <v>13</v>
      </c>
      <c r="C23" s="9" t="s">
        <v>41</v>
      </c>
      <c r="D23" s="9" t="s">
        <v>42</v>
      </c>
      <c r="E23" s="11" t="str">
        <f>'Смета_и_объёмы'!C7</f>
        <v>100 м²</v>
      </c>
      <c r="F23" s="12">
        <f>'Смета_и_объёмы'!I7</f>
        <v>0.45</v>
      </c>
      <c r="G23" s="13">
        <f>'Смета_и_объёмы'!H7</f>
        <v>45000</v>
      </c>
      <c r="H23" s="13">
        <f>IF(COUNT(F23:G23)&lt;2,"",ROUND(F23*G23,2))</f>
        <v>20250</v>
      </c>
    </row>
    <row r="24" ht="18" customHeight="1" spans="1:8" x14ac:dyDescent="0.25">
      <c r="A24" s="3"/>
      <c r="B24" s="3"/>
      <c r="C24" s="3"/>
      <c r="D24" s="3"/>
      <c r="E24" s="3"/>
      <c r="F24" s="14"/>
      <c r="G24" s="15"/>
      <c r="H24" s="13" t="str">
        <f>IF(COUNT(F24:G24)&lt;2,"",ROUND(F24*G24,2))</f>
        <v/>
      </c>
    </row>
    <row r="25" ht="18" customHeight="1" spans="1:8" x14ac:dyDescent="0.25">
      <c r="A25" s="3"/>
      <c r="B25" s="3"/>
      <c r="C25" s="3"/>
      <c r="D25" s="3"/>
      <c r="E25" s="3"/>
      <c r="F25" s="14"/>
      <c r="G25" s="15"/>
      <c r="H25" s="13" t="str">
        <f>IF(COUNT(F25:G25)&lt;2,"",ROUND(F25*G25,2))</f>
        <v/>
      </c>
    </row>
    <row r="26" ht="18" customHeight="1" spans="1:8" x14ac:dyDescent="0.25">
      <c r="A26" s="3"/>
      <c r="B26" s="3"/>
      <c r="C26" s="3"/>
      <c r="D26" s="3"/>
      <c r="E26" s="3"/>
      <c r="F26" s="14"/>
      <c r="G26" s="15"/>
      <c r="H26" s="13" t="str">
        <f>IF(COUNT(F26:G26)&lt;2,"",ROUND(F26*G26,2))</f>
        <v/>
      </c>
    </row>
    <row r="27" ht="18" customHeight="1" spans="1:8" x14ac:dyDescent="0.25">
      <c r="A27" s="3"/>
      <c r="B27" s="3"/>
      <c r="C27" s="3"/>
      <c r="D27" s="3"/>
      <c r="E27" s="3"/>
      <c r="F27" s="14"/>
      <c r="G27" s="15"/>
      <c r="H27" s="13" t="str">
        <f>IF(COUNT(F27:G27)&lt;2,"",ROUND(F27*G27,2))</f>
        <v/>
      </c>
    </row>
    <row r="28" ht="18" customHeight="1" spans="1:8" x14ac:dyDescent="0.25">
      <c r="A28" s="3"/>
      <c r="B28" s="3"/>
      <c r="C28" s="3"/>
      <c r="D28" s="3"/>
      <c r="E28" s="3"/>
      <c r="F28" s="14"/>
      <c r="G28" s="15"/>
      <c r="H28" s="13" t="str">
        <f>IF(COUNT(F28:G28)&lt;2,"",ROUND(F28*G28,2))</f>
        <v/>
      </c>
    </row>
    <row r="29" ht="18" customHeight="1" spans="1:8" x14ac:dyDescent="0.25">
      <c r="A29" s="3"/>
      <c r="B29" s="3"/>
      <c r="C29" s="3"/>
      <c r="D29" s="3"/>
      <c r="E29" s="3"/>
      <c r="F29" s="14"/>
      <c r="G29" s="15"/>
      <c r="H29" s="13" t="str">
        <f>IF(COUNT(F29:G29)&lt;2,"",ROUND(F29*G29,2))</f>
        <v/>
      </c>
    </row>
    <row r="30" spans="1:8" x14ac:dyDescent="0.25">
      <c r="A30" s="2" t="s">
        <v>43</v>
      </c>
      <c r="B30" s="2"/>
      <c r="C30" s="2"/>
      <c r="D30" s="2"/>
      <c r="E30" s="2"/>
      <c r="F30" s="2"/>
      <c r="G30" s="2" t="s">
        <v>44</v>
      </c>
      <c r="H30" s="5">
        <f>IF(COUNT(H22:H29)=0,"",SUM(H22:H29))</f>
        <v>68250</v>
      </c>
    </row>
    <row r="31" spans="1:8" s="16" customFormat="1" x14ac:dyDescent="0.25">
      <c r="A31" s="17" t="s">
        <v>45</v>
      </c>
      <c r="B31" s="17"/>
      <c r="C31" s="17"/>
      <c r="D31" s="17"/>
      <c r="E31" s="17"/>
      <c r="F31" s="17"/>
      <c r="G31" s="17" t="s">
        <v>44</v>
      </c>
      <c r="H31" s="18">
        <f>IF(COUNT(H22:H29)=0,"",H30)</f>
        <v>68250</v>
      </c>
    </row>
    <row r="33" spans="1:8" x14ac:dyDescent="0.25">
      <c r="A33" s="2" t="s">
        <v>46</v>
      </c>
      <c r="B33" s="2"/>
      <c r="C33" s="3" t="s">
        <v>47</v>
      </c>
      <c r="D33" s="2" t="s">
        <v>48</v>
      </c>
      <c r="E33" s="2"/>
      <c r="F33" s="2" t="s">
        <v>49</v>
      </c>
      <c r="G33" s="2"/>
      <c r="H33" s="2"/>
    </row>
    <row r="34" spans="1:8" x14ac:dyDescent="0.25">
      <c r="A34" s="2" t="s">
        <v>50</v>
      </c>
      <c r="B34" s="2"/>
      <c r="C34" s="2" t="s">
        <v>51</v>
      </c>
      <c r="D34" s="2"/>
      <c r="E34" s="2"/>
      <c r="F34" s="2"/>
      <c r="G34" s="2"/>
      <c r="H34" s="2"/>
    </row>
    <row r="35" spans="1:8" x14ac:dyDescent="0.25">
      <c r="A35" s="2" t="s">
        <v>52</v>
      </c>
      <c r="B35" s="2"/>
      <c r="C35" s="3" t="s">
        <v>47</v>
      </c>
      <c r="D35" s="2" t="s">
        <v>48</v>
      </c>
      <c r="E35" s="2"/>
      <c r="F35" s="2" t="s">
        <v>49</v>
      </c>
      <c r="G35" s="2"/>
      <c r="H35" s="2"/>
    </row>
    <row r="36" spans="1:2" x14ac:dyDescent="0.25">
      <c r="A36" s="2" t="s">
        <v>50</v>
      </c>
      <c r="B36" s="2"/>
    </row>
    <row r="37" ht="30" customHeight="1" spans="1:8" x14ac:dyDescent="0.25">
      <c r="A37" s="2" t="s">
        <v>53</v>
      </c>
      <c r="B37" s="2"/>
      <c r="C37" s="2"/>
      <c r="D37" s="2"/>
      <c r="E37" s="2"/>
      <c r="F37" s="2"/>
      <c r="G37" s="2"/>
      <c r="H37" s="2"/>
    </row>
  </sheetData>
  <mergeCells count="39">
    <mergeCell ref="A1:E1"/>
    <mergeCell ref="F1:H2"/>
    <mergeCell ref="A3:F3"/>
    <mergeCell ref="A4:C4"/>
    <mergeCell ref="D4:F4"/>
    <mergeCell ref="A5:C5"/>
    <mergeCell ref="D5:H5"/>
    <mergeCell ref="A7:C7"/>
    <mergeCell ref="D7:F7"/>
    <mergeCell ref="A8:C8"/>
    <mergeCell ref="D8:H8"/>
    <mergeCell ref="A10:C10"/>
    <mergeCell ref="D10:F10"/>
    <mergeCell ref="A11:C11"/>
    <mergeCell ref="D11:H11"/>
    <mergeCell ref="A13:C13"/>
    <mergeCell ref="D13:H13"/>
    <mergeCell ref="A14:C14"/>
    <mergeCell ref="D14:H14"/>
    <mergeCell ref="A15:C15"/>
    <mergeCell ref="G15:H15"/>
    <mergeCell ref="A16:C16"/>
    <mergeCell ref="G16:H16"/>
    <mergeCell ref="A17:C17"/>
    <mergeCell ref="G17:H17"/>
    <mergeCell ref="A18:C18"/>
    <mergeCell ref="A19:H19"/>
    <mergeCell ref="A30:F30"/>
    <mergeCell ref="A31:F31"/>
    <mergeCell ref="A33:B33"/>
    <mergeCell ref="D33:E33"/>
    <mergeCell ref="F33:H33"/>
    <mergeCell ref="A34:B34"/>
    <mergeCell ref="C34:H34"/>
    <mergeCell ref="A35:B35"/>
    <mergeCell ref="D35:E35"/>
    <mergeCell ref="F35:H35"/>
    <mergeCell ref="A36:B36"/>
    <mergeCell ref="A37:H37"/>
  </mergeCells>
  <pageMargins left="0.25" right="0.25" top="0.25" bottom="0.25" header="0.1" footer="0.1"/>
  <pageSetup paperSize="9" orientation="landscape" fitToWidth="1" fitToHeight="1"/>
  <headerFooter>
    <oddFooter>&amp;LУчебный материал Сметрикс&amp;RСтраница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workbookViewId="0" showGridLines="0"/>
  </sheetViews>
  <sheetFormatPr defaultRowHeight="22" outlineLevelRow="0" outlineLevelCol="0" x14ac:dyDescent="55" customHeight="1"/>
  <cols>
    <col min="2" max="2" width="22" customWidth="1"/>
    <col min="3" max="3" width="12" customWidth="1"/>
    <col min="4" max="7" width="14" customWidth="1"/>
    <col min="8" max="8" width="20" customWidth="1"/>
    <col min="9" max="9" width="14" customWidth="1"/>
    <col min="10" max="14" width="20" customWidth="1"/>
    <col min="15" max="15" width="18" customWidth="1"/>
    <col min="16" max="16" width="16" customWidth="1"/>
  </cols>
  <sheetData>
    <row r="1" spans="1:16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2" t="s">
        <v>56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ht="48" customHeight="1" spans="1:16" x14ac:dyDescent="0.25">
      <c r="A5" s="7" t="s">
        <v>57</v>
      </c>
      <c r="B5" s="7" t="s">
        <v>58</v>
      </c>
      <c r="C5" s="7" t="s">
        <v>59</v>
      </c>
      <c r="D5" s="7" t="s">
        <v>60</v>
      </c>
      <c r="E5" s="7" t="s">
        <v>61</v>
      </c>
      <c r="F5" s="7" t="s">
        <v>62</v>
      </c>
      <c r="G5" s="7" t="s">
        <v>63</v>
      </c>
      <c r="H5" s="7" t="s">
        <v>64</v>
      </c>
      <c r="I5" s="7" t="s">
        <v>65</v>
      </c>
      <c r="J5" s="7" t="s">
        <v>66</v>
      </c>
      <c r="K5" s="7" t="s">
        <v>67</v>
      </c>
      <c r="L5" s="7" t="s">
        <v>68</v>
      </c>
      <c r="M5" s="7" t="s">
        <v>69</v>
      </c>
      <c r="N5" s="7" t="s">
        <v>70</v>
      </c>
      <c r="O5" s="7" t="s">
        <v>71</v>
      </c>
      <c r="P5" s="7" t="s">
        <v>72</v>
      </c>
    </row>
    <row r="6" spans="1:16" x14ac:dyDescent="0.25">
      <c r="A6" s="3">
        <v>12</v>
      </c>
      <c r="B6" s="3" t="s">
        <v>40</v>
      </c>
      <c r="C6" s="3" t="s">
        <v>73</v>
      </c>
      <c r="D6" s="14">
        <v>250</v>
      </c>
      <c r="E6" s="14">
        <v>70</v>
      </c>
      <c r="F6" s="14">
        <v>120</v>
      </c>
      <c r="G6" s="19">
        <f>D6-E6-F6</f>
        <v>60</v>
      </c>
      <c r="H6" s="15">
        <v>40000</v>
      </c>
      <c r="I6" s="19">
        <f>F6/100</f>
        <v>1.2</v>
      </c>
      <c r="J6" s="5">
        <f>ROUND(D6/100*H6,2)</f>
        <v>100000</v>
      </c>
      <c r="K6" s="5">
        <f>ROUND(E6/100*H6,2)</f>
        <v>28000</v>
      </c>
      <c r="L6" s="5">
        <f>ROUND(I6*H6,2)</f>
        <v>48000</v>
      </c>
      <c r="M6" s="5">
        <f>K6+L6</f>
        <v>76000</v>
      </c>
      <c r="N6" s="5">
        <f>J6-M6</f>
        <v>24000</v>
      </c>
      <c r="O6" s="5">
        <f>H6/100</f>
        <v>400</v>
      </c>
      <c r="P6" s="5">
        <f>ROUND(F6*O6,2)-L6</f>
        <v>0</v>
      </c>
    </row>
    <row r="7" spans="1:16" x14ac:dyDescent="0.25">
      <c r="A7" s="3">
        <v>13</v>
      </c>
      <c r="B7" s="3" t="s">
        <v>42</v>
      </c>
      <c r="C7" s="3" t="s">
        <v>73</v>
      </c>
      <c r="D7" s="14">
        <v>80</v>
      </c>
      <c r="E7" s="14">
        <v>20</v>
      </c>
      <c r="F7" s="14">
        <v>45</v>
      </c>
      <c r="G7" s="19">
        <f>D7-E7-F7</f>
        <v>15</v>
      </c>
      <c r="H7" s="15">
        <v>45000</v>
      </c>
      <c r="I7" s="19">
        <f>F7/100</f>
        <v>0.45</v>
      </c>
      <c r="J7" s="5">
        <f>ROUND(D7/100*H7,2)</f>
        <v>36000</v>
      </c>
      <c r="K7" s="5">
        <f>ROUND(E7/100*H7,2)</f>
        <v>9000</v>
      </c>
      <c r="L7" s="5">
        <f>ROUND(I7*H7,2)</f>
        <v>20250</v>
      </c>
      <c r="M7" s="5">
        <f>K7+L7</f>
        <v>29250</v>
      </c>
      <c r="N7" s="5">
        <f>J7-M7</f>
        <v>6750</v>
      </c>
      <c r="O7" s="5">
        <f>H7/100</f>
        <v>450</v>
      </c>
      <c r="P7" s="5">
        <f>ROUND(F7*O7,2)-L7</f>
        <v>0</v>
      </c>
    </row>
    <row r="8" spans="1:16" x14ac:dyDescent="0.25">
      <c r="A8" s="2" t="s">
        <v>43</v>
      </c>
      <c r="B8" s="2"/>
      <c r="C8" s="2"/>
      <c r="D8" s="2"/>
      <c r="E8" s="2"/>
      <c r="F8" s="2"/>
      <c r="G8" s="2"/>
      <c r="H8" s="2"/>
      <c r="I8" s="2"/>
      <c r="J8" s="5">
        <f>SUM(J6:J7)</f>
        <v>136000</v>
      </c>
      <c r="K8" s="5">
        <f>SUM(K6:K7)</f>
        <v>37000</v>
      </c>
      <c r="L8" s="5">
        <f>SUM(L6:L7)</f>
        <v>68250</v>
      </c>
      <c r="M8" s="5">
        <f>SUM(M6:M7)</f>
        <v>105250</v>
      </c>
      <c r="N8" s="5">
        <f>SUM(N6:N7)</f>
        <v>30750</v>
      </c>
      <c r="O8" s="2"/>
      <c r="P8" s="5">
        <f>SUM(P6:P7)</f>
        <v>0</v>
      </c>
    </row>
  </sheetData>
  <mergeCells count="3">
    <mergeCell ref="A1:P1"/>
    <mergeCell ref="A2:P2"/>
    <mergeCell ref="A3:P3"/>
  </mergeCells>
  <conditionalFormatting sqref="G6:G7">
    <cfRule type="cellIs" dxfId="0" priority="1" operator="lessThan">
      <formula>0</formula>
    </cfRule>
  </conditionalFormatting>
  <pageMargins left="0.25" right="0.25" top="0.25" bottom="0.25" header="0.1" footer="0.1"/>
  <pageSetup paperSize="9" orientation="landscape" fitToWidth="3" fitToHeight="1"/>
  <headerFooter>
    <oddFooter>&amp;LУчебный материал Сметрикс&amp;RСтраница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 showGridLines="0"/>
  </sheetViews>
  <sheetFormatPr defaultRowHeight="22" outlineLevelRow="0" outlineLevelCol="0" x14ac:dyDescent="55" customHeight="1"/>
  <cols>
    <col min="1" max="1" width="62" customWidth="1"/>
    <col min="2" max="2" width="26" customWidth="1"/>
    <col min="3" max="3" width="86" customWidth="1"/>
  </cols>
  <sheetData>
    <row r="1" spans="1:1" x14ac:dyDescent="0.25">
      <c r="A1" s="1" t="s">
        <v>74</v>
      </c>
    </row>
    <row r="3" ht="44" customHeight="1" spans="1:3" x14ac:dyDescent="0.25">
      <c r="A3" s="2" t="s">
        <v>75</v>
      </c>
      <c r="B3" s="20">
        <v>0.22</v>
      </c>
      <c r="C3" s="2" t="s">
        <v>76</v>
      </c>
    </row>
    <row r="5" spans="1:2" x14ac:dyDescent="0.25">
      <c r="A5" s="2" t="s">
        <v>77</v>
      </c>
      <c r="B5" s="5">
        <f>'КС-2'!H31</f>
        <v>68250</v>
      </c>
    </row>
    <row r="6" spans="1:2" x14ac:dyDescent="0.25">
      <c r="A6" s="2" t="s">
        <v>78</v>
      </c>
      <c r="B6" s="5">
        <f>ROUND(B5*B3,2)</f>
        <v>15015</v>
      </c>
    </row>
    <row r="7" spans="1:2" x14ac:dyDescent="0.25">
      <c r="A7" s="2" t="s">
        <v>79</v>
      </c>
      <c r="B7" s="5">
        <f>B5+B6</f>
        <v>83265</v>
      </c>
    </row>
    <row r="9" spans="1:2" x14ac:dyDescent="0.25">
      <c r="A9" s="2" t="s">
        <v>80</v>
      </c>
      <c r="B9" s="5">
        <f>'Смета_и_объёмы'!K8</f>
        <v>37000</v>
      </c>
    </row>
    <row r="10" spans="1:2" x14ac:dyDescent="0.25">
      <c r="A10" s="2" t="s">
        <v>81</v>
      </c>
      <c r="B10" s="5">
        <f>'Смета_и_объёмы'!M8</f>
        <v>105250</v>
      </c>
    </row>
    <row r="11" spans="1:2" x14ac:dyDescent="0.25">
      <c r="A11" s="2" t="s">
        <v>82</v>
      </c>
      <c r="B11" s="5">
        <f>'Смета_и_объёмы'!N8</f>
        <v>30750</v>
      </c>
    </row>
    <row r="12" spans="1:2" x14ac:dyDescent="0.25">
      <c r="A12" s="2" t="s">
        <v>83</v>
      </c>
      <c r="B12" s="5">
        <f>'Смета_и_объёмы'!J8</f>
        <v>136000</v>
      </c>
    </row>
    <row r="13" spans="1:2" x14ac:dyDescent="0.25">
      <c r="A13" s="2" t="s">
        <v>84</v>
      </c>
      <c r="B13" s="5">
        <f>B12-B10-B11</f>
        <v>0</v>
      </c>
    </row>
    <row r="15" spans="1:3" x14ac:dyDescent="0.25">
      <c r="A15" s="2" t="s">
        <v>85</v>
      </c>
      <c r="B15" s="21" t="str">
        <f>IF(MIN('Смета_и_объёмы'!G6:G7)&gt;=0,"Неотрицательные","Проверить превышение")</f>
        <v>Неотрицательные</v>
      </c>
      <c r="C15" s="2" t="s">
        <v>86</v>
      </c>
    </row>
    <row r="16" spans="1:3" x14ac:dyDescent="0.25">
      <c r="A16" s="2" t="s">
        <v>87</v>
      </c>
      <c r="B16" s="21" t="str">
        <f>IF(AND(ABS('Смета_и_объёмы'!P6)&lt;0.005,ABS('Смета_и_объёмы'!P7)&lt;0.005),"Суммы совпадают","Проверить единицы")</f>
        <v>Суммы совпадают</v>
      </c>
      <c r="C16" s="2" t="s">
        <v>88</v>
      </c>
    </row>
    <row r="17" spans="1:2" x14ac:dyDescent="0.25">
      <c r="A17" s="2" t="s">
        <v>89</v>
      </c>
      <c r="B17" s="21" t="str">
        <f>IF(ABS(B5-'Смета_и_объёмы'!L8)&lt;0.005,"Суммы совпадают","Проверить итог")</f>
        <v>Суммы совпадают</v>
      </c>
    </row>
    <row r="19" ht="44" customHeight="1" spans="1:3" x14ac:dyDescent="0.25">
      <c r="A19" s="2" t="s">
        <v>90</v>
      </c>
      <c r="B19" s="15">
        <v>68250</v>
      </c>
      <c r="C19" s="2" t="s">
        <v>91</v>
      </c>
    </row>
    <row r="20" ht="44" customHeight="1" spans="1:3" x14ac:dyDescent="0.25">
      <c r="A20" s="2" t="s">
        <v>92</v>
      </c>
      <c r="B20" s="21" t="str">
        <f>IF(B19="","Введите сумму КС-3",IF(ABS(B5-B19)&lt;0.005,"Суммы совпадают","Расхождение"))</f>
        <v>Суммы совпадают</v>
      </c>
      <c r="C20" s="2" t="s">
        <v>93</v>
      </c>
    </row>
    <row r="22" ht="44" customHeight="1" spans="1:3" x14ac:dyDescent="0.25">
      <c r="A22" s="2" t="s">
        <v>94</v>
      </c>
      <c r="B22" s="2"/>
      <c r="C22" s="2" t="s">
        <v>95</v>
      </c>
    </row>
  </sheetData>
  <conditionalFormatting sqref="B15:B20">
    <cfRule type="containsText" dxfId="1" priority="1">
      <formula>NOT(ISERROR(SEARCH("Проверить",B15)))</formula>
    </cfRule>
    <cfRule type="containsText" dxfId="2" priority="2">
      <formula>NOT(ISERROR(SEARCH("Расхождение",B15)))</formula>
    </cfRule>
  </conditionalFormatting>
  <pageMargins left="0.25" right="0.25" top="0.25" bottom="0.25" header="0.1" footer="0.1"/>
  <pageSetup paperSize="9" orientation="landscape" fitToWidth="1" fitToHeight="1"/>
  <headerFooter>
    <oddFooter>&amp;LУчебный материал Сметрикс&amp;RСтраница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 showGridLines="0">
      <pane ySplit="21" topLeftCell="A22" activePane="bottomLeft" state="frozen"/>
      <selection pane="bottomLeft"/>
    </sheetView>
  </sheetViews>
  <sheetFormatPr defaultRowHeight="22" outlineLevelRow="0" outlineLevelCol="0" x14ac:dyDescent="55" customHeight="1"/>
  <cols>
    <col min="3" max="3" width="61" customWidth="1"/>
    <col min="4" max="4" width="19" customWidth="1"/>
    <col min="5" max="5" width="12" customWidth="1"/>
    <col min="6" max="6" width="14" customWidth="1"/>
    <col min="7" max="7" width="19" customWidth="1"/>
    <col min="8" max="8" width="21" customWidth="1"/>
  </cols>
  <sheetData>
    <row r="1" spans="1:8" x14ac:dyDescent="0.25">
      <c r="A1" s="1" t="s">
        <v>96</v>
      </c>
      <c r="B1" s="1"/>
      <c r="C1" s="1"/>
      <c r="D1" s="1"/>
      <c r="E1" s="1"/>
      <c r="F1" s="2" t="s">
        <v>1</v>
      </c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 t="s">
        <v>3</v>
      </c>
    </row>
    <row r="4" spans="1:8" x14ac:dyDescent="0.25">
      <c r="A4" s="2" t="s">
        <v>4</v>
      </c>
      <c r="B4" s="2"/>
      <c r="C4" s="2"/>
      <c r="D4" s="3" t="s">
        <v>5</v>
      </c>
      <c r="E4" s="3"/>
      <c r="F4" s="3"/>
      <c r="G4" s="2" t="s">
        <v>6</v>
      </c>
      <c r="H4" s="3" t="s">
        <v>7</v>
      </c>
    </row>
    <row r="5" spans="1:8" x14ac:dyDescent="0.25">
      <c r="A5" s="2" t="s">
        <v>8</v>
      </c>
      <c r="B5" s="2"/>
      <c r="C5" s="2"/>
      <c r="D5" s="3" t="s">
        <v>9</v>
      </c>
      <c r="E5" s="3"/>
      <c r="F5" s="3"/>
      <c r="G5" s="3"/>
      <c r="H5" s="3"/>
    </row>
    <row r="6" ht="6" customHeight="1" x14ac:dyDescent="0.25"/>
    <row r="7" spans="1:8" x14ac:dyDescent="0.25">
      <c r="A7" s="2" t="s">
        <v>10</v>
      </c>
      <c r="B7" s="2"/>
      <c r="C7" s="2"/>
      <c r="D7" s="3" t="s">
        <v>11</v>
      </c>
      <c r="E7" s="3"/>
      <c r="F7" s="3"/>
      <c r="G7" s="2" t="s">
        <v>6</v>
      </c>
      <c r="H7" s="3" t="s">
        <v>7</v>
      </c>
    </row>
    <row r="8" spans="1:8" x14ac:dyDescent="0.25">
      <c r="A8" s="2" t="s">
        <v>8</v>
      </c>
      <c r="B8" s="2"/>
      <c r="C8" s="2"/>
      <c r="D8" s="3" t="s">
        <v>9</v>
      </c>
      <c r="E8" s="3"/>
      <c r="F8" s="3"/>
      <c r="G8" s="3"/>
      <c r="H8" s="3"/>
    </row>
    <row r="9" ht="6" customHeight="1" x14ac:dyDescent="0.25"/>
    <row r="10" spans="1:8" x14ac:dyDescent="0.25">
      <c r="A10" s="2" t="s">
        <v>12</v>
      </c>
      <c r="B10" s="2"/>
      <c r="C10" s="2"/>
      <c r="D10" s="3" t="s">
        <v>13</v>
      </c>
      <c r="E10" s="3"/>
      <c r="F10" s="3"/>
      <c r="G10" s="2" t="s">
        <v>6</v>
      </c>
      <c r="H10" s="3" t="s">
        <v>7</v>
      </c>
    </row>
    <row r="11" spans="1:8" x14ac:dyDescent="0.25">
      <c r="A11" s="2" t="s">
        <v>8</v>
      </c>
      <c r="B11" s="2"/>
      <c r="C11" s="2"/>
      <c r="D11" s="3" t="s">
        <v>9</v>
      </c>
      <c r="E11" s="3"/>
      <c r="F11" s="3"/>
      <c r="G11" s="3"/>
      <c r="H11" s="3"/>
    </row>
    <row r="12" ht="6" customHeight="1" x14ac:dyDescent="0.25"/>
    <row r="13" spans="1:8" x14ac:dyDescent="0.25">
      <c r="A13" s="2" t="s">
        <v>14</v>
      </c>
      <c r="B13" s="2"/>
      <c r="C13" s="2"/>
      <c r="D13" s="3" t="s">
        <v>15</v>
      </c>
      <c r="E13" s="3"/>
      <c r="F13" s="3"/>
      <c r="G13" s="3"/>
      <c r="H13" s="3"/>
    </row>
    <row r="14" spans="1:8" x14ac:dyDescent="0.25">
      <c r="A14" s="2" t="s">
        <v>16</v>
      </c>
      <c r="B14" s="2"/>
      <c r="C14" s="2"/>
      <c r="D14" s="3" t="s">
        <v>17</v>
      </c>
      <c r="E14" s="3"/>
      <c r="F14" s="3"/>
      <c r="G14" s="3"/>
      <c r="H14" s="3"/>
    </row>
    <row r="15" spans="1:8" x14ac:dyDescent="0.25">
      <c r="A15" s="2" t="s">
        <v>18</v>
      </c>
      <c r="B15" s="2"/>
      <c r="C15" s="2"/>
      <c r="D15" s="3" t="s">
        <v>19</v>
      </c>
      <c r="E15" s="2"/>
      <c r="F15" s="2" t="s">
        <v>20</v>
      </c>
      <c r="G15" s="3" t="s">
        <v>7</v>
      </c>
      <c r="H15" s="3"/>
    </row>
    <row r="16" spans="1:8" x14ac:dyDescent="0.25">
      <c r="A16" s="2" t="s">
        <v>21</v>
      </c>
      <c r="B16" s="2"/>
      <c r="C16" s="2"/>
      <c r="D16" s="3" t="s">
        <v>22</v>
      </c>
      <c r="E16" s="2"/>
      <c r="F16" s="2" t="s">
        <v>23</v>
      </c>
      <c r="G16" s="4">
        <v>46237</v>
      </c>
      <c r="H16" s="4"/>
    </row>
    <row r="17" spans="1:8" x14ac:dyDescent="0.25">
      <c r="A17" s="2" t="s">
        <v>24</v>
      </c>
      <c r="B17" s="2"/>
      <c r="C17" s="2"/>
      <c r="D17" s="3" t="s">
        <v>25</v>
      </c>
      <c r="E17" s="2"/>
      <c r="F17" s="2" t="s">
        <v>26</v>
      </c>
      <c r="G17" s="4">
        <v>46295</v>
      </c>
      <c r="H17" s="4"/>
    </row>
    <row r="18" spans="1:8" x14ac:dyDescent="0.25">
      <c r="A18" s="2" t="s">
        <v>27</v>
      </c>
      <c r="B18" s="2"/>
      <c r="C18" s="2"/>
      <c r="D18" s="5">
        <f>SUM('Смета_и_объёмы'!J6:J7)</f>
        <v>136000</v>
      </c>
      <c r="E18" s="2" t="s">
        <v>28</v>
      </c>
      <c r="F18" s="4">
        <v>46266</v>
      </c>
      <c r="G18" s="2" t="s">
        <v>29</v>
      </c>
      <c r="H18" s="4">
        <v>46295</v>
      </c>
    </row>
    <row r="19" spans="1:8" x14ac:dyDescent="0.25">
      <c r="A19" s="6" t="s">
        <v>30</v>
      </c>
      <c r="B19" s="6"/>
      <c r="C19" s="6"/>
      <c r="D19" s="6"/>
      <c r="E19" s="6"/>
      <c r="F19" s="6"/>
      <c r="G19" s="6"/>
      <c r="H19" s="6"/>
    </row>
    <row r="20" ht="48" customHeight="1" spans="1:8" x14ac:dyDescent="0.25">
      <c r="A20" s="7" t="s">
        <v>31</v>
      </c>
      <c r="B20" s="7" t="s">
        <v>32</v>
      </c>
      <c r="C20" s="7" t="s">
        <v>33</v>
      </c>
      <c r="D20" s="7" t="s">
        <v>34</v>
      </c>
      <c r="E20" s="7" t="s">
        <v>35</v>
      </c>
      <c r="F20" s="7" t="s">
        <v>36</v>
      </c>
      <c r="G20" s="7" t="s">
        <v>37</v>
      </c>
      <c r="H20" s="7" t="s">
        <v>38</v>
      </c>
    </row>
    <row r="21" spans="1:8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8">
        <v>8</v>
      </c>
    </row>
    <row r="22" ht="63" customHeight="1" spans="1:8" x14ac:dyDescent="0.25">
      <c r="A22" s="9">
        <v>1</v>
      </c>
      <c r="B22" s="10">
        <f>'Смета_и_объёмы'!A6</f>
        <v>12</v>
      </c>
      <c r="C22" s="9" t="s">
        <v>39</v>
      </c>
      <c r="D22" s="9" t="s">
        <v>97</v>
      </c>
      <c r="E22" s="11" t="str">
        <f>'Смета_и_объёмы'!C6</f>
        <v>100 м²</v>
      </c>
      <c r="F22" s="12">
        <f>'Смета_и_объёмы'!I6</f>
        <v>1.2</v>
      </c>
      <c r="G22" s="22" t="s">
        <v>97</v>
      </c>
      <c r="H22" s="22">
        <v>48000</v>
      </c>
    </row>
    <row r="23" ht="63" customHeight="1" spans="1:8" x14ac:dyDescent="0.25">
      <c r="A23" s="9">
        <v>2</v>
      </c>
      <c r="B23" s="10">
        <f>'Смета_и_объёмы'!A7</f>
        <v>13</v>
      </c>
      <c r="C23" s="9" t="s">
        <v>41</v>
      </c>
      <c r="D23" s="9" t="s">
        <v>97</v>
      </c>
      <c r="E23" s="11" t="str">
        <f>'Смета_и_объёмы'!C7</f>
        <v>100 м²</v>
      </c>
      <c r="F23" s="12">
        <f>'Смета_и_объёмы'!I7</f>
        <v>0.45</v>
      </c>
      <c r="G23" s="22" t="s">
        <v>97</v>
      </c>
      <c r="H23" s="22">
        <v>20250</v>
      </c>
    </row>
    <row r="24" ht="18" customHeight="1" spans="1:8" x14ac:dyDescent="0.25">
      <c r="A24" s="3"/>
      <c r="B24" s="3"/>
      <c r="C24" s="3"/>
      <c r="D24" s="3"/>
      <c r="E24" s="3"/>
      <c r="F24" s="14"/>
      <c r="G24" s="15"/>
      <c r="H24" s="15"/>
    </row>
    <row r="25" ht="18" customHeight="1" spans="1:8" x14ac:dyDescent="0.25">
      <c r="A25" s="3"/>
      <c r="B25" s="3"/>
      <c r="C25" s="3"/>
      <c r="D25" s="3"/>
      <c r="E25" s="3"/>
      <c r="F25" s="14"/>
      <c r="G25" s="15"/>
      <c r="H25" s="15"/>
    </row>
    <row r="26" ht="18" customHeight="1" spans="1:8" x14ac:dyDescent="0.25">
      <c r="A26" s="3"/>
      <c r="B26" s="3"/>
      <c r="C26" s="3"/>
      <c r="D26" s="3"/>
      <c r="E26" s="3"/>
      <c r="F26" s="14"/>
      <c r="G26" s="15"/>
      <c r="H26" s="15"/>
    </row>
    <row r="27" ht="18" customHeight="1" spans="1:8" x14ac:dyDescent="0.25">
      <c r="A27" s="3"/>
      <c r="B27" s="3"/>
      <c r="C27" s="3"/>
      <c r="D27" s="3"/>
      <c r="E27" s="3"/>
      <c r="F27" s="14"/>
      <c r="G27" s="15"/>
      <c r="H27" s="15"/>
    </row>
    <row r="28" ht="18" customHeight="1" spans="1:8" x14ac:dyDescent="0.25">
      <c r="A28" s="3"/>
      <c r="B28" s="3"/>
      <c r="C28" s="3"/>
      <c r="D28" s="3"/>
      <c r="E28" s="3"/>
      <c r="F28" s="14"/>
      <c r="G28" s="15"/>
      <c r="H28" s="15"/>
    </row>
    <row r="29" ht="18" customHeight="1" spans="1:8" x14ac:dyDescent="0.25">
      <c r="A29" s="3"/>
      <c r="B29" s="3"/>
      <c r="C29" s="3"/>
      <c r="D29" s="3"/>
      <c r="E29" s="3"/>
      <c r="F29" s="14"/>
      <c r="G29" s="15"/>
      <c r="H29" s="15"/>
    </row>
    <row r="30" spans="1:8" x14ac:dyDescent="0.25">
      <c r="A30" s="2" t="s">
        <v>43</v>
      </c>
      <c r="B30" s="2"/>
      <c r="C30" s="2"/>
      <c r="D30" s="2"/>
      <c r="E30" s="2"/>
      <c r="F30" s="2"/>
      <c r="G30" s="2" t="s">
        <v>44</v>
      </c>
      <c r="H30" s="5">
        <f>IF(COUNT(H22:H29)=0,"",SUM(H22:H29))</f>
        <v>68250</v>
      </c>
    </row>
    <row r="31" spans="1:8" s="16" customFormat="1" x14ac:dyDescent="0.25">
      <c r="A31" s="17" t="s">
        <v>45</v>
      </c>
      <c r="B31" s="17"/>
      <c r="C31" s="17"/>
      <c r="D31" s="17"/>
      <c r="E31" s="17"/>
      <c r="F31" s="17"/>
      <c r="G31" s="17" t="s">
        <v>44</v>
      </c>
      <c r="H31" s="18">
        <f>IF(COUNT(H22:H29)=0,"",H30)</f>
        <v>68250</v>
      </c>
    </row>
    <row r="33" spans="1:8" x14ac:dyDescent="0.25">
      <c r="A33" s="2" t="s">
        <v>46</v>
      </c>
      <c r="B33" s="2"/>
      <c r="C33" s="3" t="s">
        <v>47</v>
      </c>
      <c r="D33" s="2" t="s">
        <v>48</v>
      </c>
      <c r="E33" s="2"/>
      <c r="F33" s="2" t="s">
        <v>49</v>
      </c>
      <c r="G33" s="2"/>
      <c r="H33" s="2"/>
    </row>
    <row r="34" spans="1:8" x14ac:dyDescent="0.25">
      <c r="A34" s="2" t="s">
        <v>50</v>
      </c>
      <c r="B34" s="2"/>
      <c r="C34" s="2" t="s">
        <v>51</v>
      </c>
      <c r="D34" s="2"/>
      <c r="E34" s="2"/>
      <c r="F34" s="2"/>
      <c r="G34" s="2"/>
      <c r="H34" s="2"/>
    </row>
    <row r="35" spans="1:8" x14ac:dyDescent="0.25">
      <c r="A35" s="2" t="s">
        <v>52</v>
      </c>
      <c r="B35" s="2"/>
      <c r="C35" s="3" t="s">
        <v>47</v>
      </c>
      <c r="D35" s="2" t="s">
        <v>48</v>
      </c>
      <c r="E35" s="2"/>
      <c r="F35" s="2" t="s">
        <v>49</v>
      </c>
      <c r="G35" s="2"/>
      <c r="H35" s="2"/>
    </row>
    <row r="36" spans="1:2" x14ac:dyDescent="0.25">
      <c r="A36" s="2" t="s">
        <v>50</v>
      </c>
      <c r="B36" s="2"/>
    </row>
    <row r="37" ht="30" customHeight="1" spans="1:8" x14ac:dyDescent="0.25">
      <c r="A37" s="2" t="s">
        <v>98</v>
      </c>
      <c r="B37" s="2"/>
      <c r="C37" s="2"/>
      <c r="D37" s="2"/>
      <c r="E37" s="2"/>
      <c r="F37" s="2"/>
      <c r="G37" s="2"/>
      <c r="H37" s="2"/>
    </row>
  </sheetData>
  <mergeCells count="39">
    <mergeCell ref="A1:E1"/>
    <mergeCell ref="F1:H2"/>
    <mergeCell ref="A3:F3"/>
    <mergeCell ref="A4:C4"/>
    <mergeCell ref="D4:F4"/>
    <mergeCell ref="A5:C5"/>
    <mergeCell ref="D5:H5"/>
    <mergeCell ref="A7:C7"/>
    <mergeCell ref="D7:F7"/>
    <mergeCell ref="A8:C8"/>
    <mergeCell ref="D8:H8"/>
    <mergeCell ref="A10:C10"/>
    <mergeCell ref="D10:F10"/>
    <mergeCell ref="A11:C11"/>
    <mergeCell ref="D11:H11"/>
    <mergeCell ref="A13:C13"/>
    <mergeCell ref="D13:H13"/>
    <mergeCell ref="A14:C14"/>
    <mergeCell ref="D14:H14"/>
    <mergeCell ref="A15:C15"/>
    <mergeCell ref="G15:H15"/>
    <mergeCell ref="A16:C16"/>
    <mergeCell ref="G16:H16"/>
    <mergeCell ref="A17:C17"/>
    <mergeCell ref="G17:H17"/>
    <mergeCell ref="A18:C18"/>
    <mergeCell ref="A19:H19"/>
    <mergeCell ref="A30:F30"/>
    <mergeCell ref="A31:F31"/>
    <mergeCell ref="A33:B33"/>
    <mergeCell ref="D33:E33"/>
    <mergeCell ref="F33:H33"/>
    <mergeCell ref="A34:B34"/>
    <mergeCell ref="C34:H34"/>
    <mergeCell ref="A35:B35"/>
    <mergeCell ref="D35:E35"/>
    <mergeCell ref="F35:H35"/>
    <mergeCell ref="A36:B36"/>
    <mergeCell ref="A37:H37"/>
  </mergeCells>
  <pageMargins left="0.25" right="0.25" top="0.25" bottom="0.25" header="0.1" footer="0.1"/>
  <pageSetup paperSize="9" orientation="landscape" fitToWidth="1" fitToHeight="1"/>
  <headerFooter>
    <oddFooter>&amp;LУчебный материал Сметрикс&amp;RСтраница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workbookViewId="0" showGridLines="0"/>
  </sheetViews>
  <sheetFormatPr defaultRowHeight="22" outlineLevelRow="0" outlineLevelCol="0" x14ac:dyDescent="55" customHeight="1"/>
  <cols>
    <col min="1" max="1" width="26" customWidth="1"/>
    <col min="2" max="2" width="100" customWidth="1"/>
  </cols>
  <sheetData>
    <row r="1" spans="1:1" x14ac:dyDescent="0.25">
      <c r="A1" s="1" t="s">
        <v>99</v>
      </c>
    </row>
    <row r="3" ht="38" customHeight="1" spans="1:2" x14ac:dyDescent="0.25">
      <c r="A3" s="2" t="s">
        <v>100</v>
      </c>
      <c r="B3" s="2" t="s">
        <v>101</v>
      </c>
    </row>
    <row r="4" ht="38" customHeight="1" spans="1:2" x14ac:dyDescent="0.25">
      <c r="A4" s="2" t="s">
        <v>102</v>
      </c>
      <c r="B4" s="2" t="s">
        <v>103</v>
      </c>
    </row>
    <row r="5" ht="52" customHeight="1" spans="1:2" x14ac:dyDescent="0.25">
      <c r="A5" s="2" t="s">
        <v>104</v>
      </c>
      <c r="B5" s="2" t="s">
        <v>105</v>
      </c>
    </row>
    <row r="6" ht="80" customHeight="1" spans="1:2" x14ac:dyDescent="0.25">
      <c r="A6" s="2" t="s">
        <v>106</v>
      </c>
      <c r="B6" s="2" t="s">
        <v>107</v>
      </c>
    </row>
    <row r="7" ht="38" customHeight="1" spans="1:2" x14ac:dyDescent="0.25">
      <c r="A7" s="2" t="s">
        <v>108</v>
      </c>
      <c r="B7" s="2" t="s">
        <v>109</v>
      </c>
    </row>
    <row r="8" ht="66" customHeight="1" spans="1:2" x14ac:dyDescent="0.25">
      <c r="A8" s="2" t="s">
        <v>110</v>
      </c>
      <c r="B8" s="2" t="s">
        <v>111</v>
      </c>
    </row>
    <row r="9" ht="66" customHeight="1" spans="1:2" x14ac:dyDescent="0.25">
      <c r="A9" s="2" t="s">
        <v>112</v>
      </c>
      <c r="B9" s="2" t="s">
        <v>113</v>
      </c>
    </row>
    <row r="10" ht="38" customHeight="1" spans="1:2" x14ac:dyDescent="0.25">
      <c r="A10" s="2" t="s">
        <v>114</v>
      </c>
      <c r="B10" s="2" t="s">
        <v>115</v>
      </c>
    </row>
    <row r="11" ht="66" customHeight="1" spans="1:2" x14ac:dyDescent="0.25">
      <c r="A11" s="2" t="s">
        <v>116</v>
      </c>
      <c r="B11" s="2" t="s">
        <v>117</v>
      </c>
    </row>
    <row r="12" ht="38" customHeight="1" spans="1:2" x14ac:dyDescent="0.25">
      <c r="A12" s="2" t="s">
        <v>118</v>
      </c>
      <c r="B12" s="2" t="s">
        <v>119</v>
      </c>
    </row>
    <row r="13" ht="38" customHeight="1" spans="1:2" x14ac:dyDescent="0.25">
      <c r="A13" s="2" t="s">
        <v>120</v>
      </c>
      <c r="B13" s="2" t="s">
        <v>121</v>
      </c>
    </row>
    <row r="14" ht="38" customHeight="1" spans="1:2" x14ac:dyDescent="0.25">
      <c r="A14" s="2" t="s">
        <v>122</v>
      </c>
      <c r="B14" s="2" t="s">
        <v>123</v>
      </c>
    </row>
    <row r="15" ht="38" customHeight="1" spans="1:2" x14ac:dyDescent="0.25">
      <c r="A15" s="2" t="s">
        <v>124</v>
      </c>
      <c r="B15" s="2" t="s">
        <v>125</v>
      </c>
    </row>
  </sheetData>
  <pageMargins left="0.25" right="0.25" top="0.25" bottom="0.25" header="0.1" footer="0.1"/>
  <pageSetup paperSize="9" orientation="landscape" fitToWidth="1" fitToHeight="1"/>
  <headerFooter>
    <oddFooter>&amp;LУчебный материал Сметрикс&amp;RСтраница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КС-2</vt:lpstr>
      <vt:lpstr>Смета_и_объёмы</vt:lpstr>
      <vt:lpstr>Контроль</vt:lpstr>
      <vt:lpstr>Твёрдая_цена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2026-10-05T13:21:13Z</dcterms:modified>
</cp:coreProperties>
</file>