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Ввод" state="visible" r:id="rId5"/>
    <sheet sheetId="3" name="Итоги" state="visible" r:id="rId6"/>
    <sheet sheetId="4" name="Источники" state="visible" r:id="rId7"/>
  </sheets>
  <definedNames>
    <definedName name="_xlnm.Print_Area" localSheetId="0">'Инструкция'!$A1:$E25</definedName>
    <definedName name="_xlnm.Print_Area" localSheetId="1">'Ввод'!$A1:$O42</definedName>
    <definedName name="_xlnm.Print_Titles" localSheetId="1">'Ввод'!$11:$11</definedName>
    <definedName name="_xlnm.Print_Area" localSheetId="2">'Итоги'!$A1:$K47</definedName>
    <definedName name="_xlnm.Print_Area" localSheetId="3">'Источники'!$A1:$C20</definedName>
  </definedNames>
  <calcPr calcId="171027" fullCalcOnLoad="1"/>
</workbook>
</file>

<file path=xl/sharedStrings.xml><?xml version="1.0" encoding="utf-8"?>
<sst xmlns="http://schemas.openxmlformats.org/spreadsheetml/2006/main" count="106" uniqueCount="96">
  <si>
    <t>Проверка сметной стоимости по элементам затрат</t>
  </si>
  <si>
    <t>Учебная аналитическая таблица. Не утверждённая форма сметы и не акт приёмки. Денежные показатели в рублях.</t>
  </si>
  <si>
    <t>1. Заполните объект, ЛСР, базу, метод, уровень цен, период и регион на листе «Ввод». Сравнивайте один уровень цен и один состав затрат.</t>
  </si>
  <si>
    <t>2. Одна строка ввода соответствует одной позиции. ОТ, ЭМ, ОТм, М и перевозка вводятся на весь объём. Нулевые суммы вводите числом 0; пустое поле считается незаполненным.</t>
  </si>
  <si>
    <t>3. В графе «ОТм в ЭМ» выберите «Включена» или «Не включена». При включении ОТм не прибавляется к ПЗ. ФОТ = ОТ + ОТм, его не добавляют к ПЗ.</t>
  </si>
  <si>
    <t>4. НР и СП задаются по каждой позиции числами 92, 46 и т. п. Это процент от ФОТ, а не от ПЗ. Нормативы и коэффициенты для своих работ проверяет сметчик.</t>
  </si>
  <si>
    <t>5. Заявленный итог: сумма тех же ПЗ, НР и СП. Если итог шире, сначала отделите иные начисления. Отдельная перевозка не должна повторять затраты в других элементах.</t>
  </si>
  <si>
    <t>6. На листе «Итоги» показаны расчёт позиций, разница и доли. Знаменатель долей: сумма с НР и СП. ОТм выделена самостоятельно только в режиме «Не включена».</t>
  </si>
  <si>
    <t>7. В примере суммы на объём связаны формулами с отдельным блоком цен на измеритель. В пустой таблице вводите свои суммы на объём. Множитель не применяется к ним повторно.</t>
  </si>
  <si>
    <t>8. Сначала округляют денежные элементы до копеек, затем НР и СП, затем складывают. Разница округлённых долей с 100 % может возникать из-за округления.</t>
  </si>
  <si>
    <t>9. В таблице 20 строк. Незаполненная активная позиция блокирует общий итог. Таблица не рассчитывает дополнительные начисления, резерв или НДС.</t>
  </si>
  <si>
    <t>10. Проверьте применимость норм и состав сумм. Заполните ФИО и дату проверки на листе «Ввод». Расчёт арифметики не означает, что сметчик утвердил подбор.</t>
  </si>
  <si>
    <t>Исходные данные: одна строка на позицию</t>
  </si>
  <si>
    <t>Объект</t>
  </si>
  <si>
    <t>Проверил: ФИО</t>
  </si>
  <si>
    <t>ЛСР</t>
  </si>
  <si>
    <t>Дата проверки</t>
  </si>
  <si>
    <t>База</t>
  </si>
  <si>
    <t>Метод</t>
  </si>
  <si>
    <t>Уровень цен</t>
  </si>
  <si>
    <t>Период / регион</t>
  </si>
  <si>
    <t>Деньги в рублях на весь объём. НР и СП в процентах от ФОТ. Светлые поля предназначены для ввода.</t>
  </si>
  <si>
    <t>Шифр</t>
  </si>
  <si>
    <t>Наименование работы</t>
  </si>
  <si>
    <t>Измеритель</t>
  </si>
  <si>
    <t>Объём, м³</t>
  </si>
  <si>
    <t>Размер измерителя, м³</t>
  </si>
  <si>
    <t>Множитель</t>
  </si>
  <si>
    <t>ОТ, руб.</t>
  </si>
  <si>
    <t>ЭМ, руб.</t>
  </si>
  <si>
    <t>ОТм, руб.</t>
  </si>
  <si>
    <t>ОТм в ЭМ</t>
  </si>
  <si>
    <t>М, руб.</t>
  </si>
  <si>
    <t>Отдельная перевозка, руб.</t>
  </si>
  <si>
    <t>НР, %</t>
  </si>
  <si>
    <t>СП, %</t>
  </si>
  <si>
    <t>Заявленный итог с НР и СП, руб.</t>
  </si>
  <si>
    <t>Примечание: для других единиц замените подписи объёма и размера измерителя. Обе величины должны быть в одной физической единице.</t>
  </si>
  <si>
    <t>Отдельный блок исходных цен на измеритель: только базисный пример, цены 2001 года</t>
  </si>
  <si>
    <t>Работа</t>
  </si>
  <si>
    <t>ОТ на измеритель</t>
  </si>
  <si>
    <t>ЭМ на измеритель</t>
  </si>
  <si>
    <t>В том числе ЗПМ</t>
  </si>
  <si>
    <t>М на измеритель</t>
  </si>
  <si>
    <t>Условия примера: грунт группы 2; 250 м³; ЭМ с ЗПМ; НР 92 %, СП 46 %; без специальных коэффициентов, отдельной перевозки, оборудования, прочих начислений, резерва и НДС.</t>
  </si>
  <si>
    <t>Итоги проверки элементов затрат</t>
  </si>
  <si>
    <t>Денежные суммы в рублях. Основание долей: сумма с НР и СП. ФОТ показан справочно, вне суммы независимых элементов.</t>
  </si>
  <si>
    <t>Элемент / показатель</t>
  </si>
  <si>
    <t>Сумма, руб.</t>
  </si>
  <si>
    <t>Доля, %</t>
  </si>
  <si>
    <t>ОТ рабочих</t>
  </si>
  <si>
    <t>ЭМ в принятом составе</t>
  </si>
  <si>
    <t>ОТм вне ЭМ</t>
  </si>
  <si>
    <t>Материалы</t>
  </si>
  <si>
    <t>Отдельная перевозка</t>
  </si>
  <si>
    <t>НР</t>
  </si>
  <si>
    <t>СП</t>
  </si>
  <si>
    <t>Сумма независимых элементов</t>
  </si>
  <si>
    <t>Основание долей: сумма с НР и СП</t>
  </si>
  <si>
    <t>Прямые затраты</t>
  </si>
  <si>
    <t>ФОТ, справочно</t>
  </si>
  <si>
    <t>ОТм внутри ЭМ, справочно</t>
  </si>
  <si>
    <t>Заявленный итог</t>
  </si>
  <si>
    <t>Разница с расчётом</t>
  </si>
  <si>
    <t>Расчёт позиций. Пустые обязательные поля или ОТм больше включающей её ЭМ требуют исправления и блокируют общий итог.</t>
  </si>
  <si>
    <t>№</t>
  </si>
  <si>
    <t>ПЗ, руб.</t>
  </si>
  <si>
    <t>ФОТ, руб.</t>
  </si>
  <si>
    <t>НР, руб.</t>
  </si>
  <si>
    <t>СП, руб.</t>
  </si>
  <si>
    <t>Сумма с НР и СП</t>
  </si>
  <si>
    <t>Разница</t>
  </si>
  <si>
    <t>Проверка исходных данных</t>
  </si>
  <si>
    <t>Итого</t>
  </si>
  <si>
    <t>Источники и условия применения</t>
  </si>
  <si>
    <t>Документ</t>
  </si>
  <si>
    <t>Что подтверждает</t>
  </si>
  <si>
    <t>Официальная публикация</t>
  </si>
  <si>
    <t>Методика № 421/пр</t>
  </si>
  <si>
    <t>Состав стоимости и прямых затрат, рекомендуемые формы</t>
  </si>
  <si>
    <t>Открыть официальный документ</t>
  </si>
  <si>
    <t>Изменения № 55/пр</t>
  </si>
  <si>
    <t>Состав ПЗ, расчёт труда и эксплуатации машин</t>
  </si>
  <si>
    <t>Изменения № 30/пр</t>
  </si>
  <si>
    <t>Пункт 10 и конъюнктурный анализ</t>
  </si>
  <si>
    <t>Изменения № 42/пр</t>
  </si>
  <si>
    <t>Документы о ценах и специальные положения</t>
  </si>
  <si>
    <t>Методика № 812/пр</t>
  </si>
  <si>
    <t>База НР; строка 1.1: НР 92 % вне РКС и МПРКС</t>
  </si>
  <si>
    <t>Методика № 774/пр</t>
  </si>
  <si>
    <t>База СП; строка 1.1: СП 46 %</t>
  </si>
  <si>
    <t>Цены примера: ФЕР ФСНБ-2020, 01-01-014-05; базисный уровень 2001 года, измеритель 1000 м³. ОТ, ЭМ, материалы и вложенная ЗПМ соответствуют карточке расценки.</t>
  </si>
  <si>
    <t>Состав расценки</t>
  </si>
  <si>
    <t>Пример: 250 м³ грунта группы 2, ковш 0,25 м³, погрузка на самосвалы. Объём условный. НР 92 %, СП 46 % вне РКС и МПРКС, без специальных коэффициентов.</t>
  </si>
  <si>
    <t>Перевозка, оборудование, прочие начисления, резерв и НДС не включены. Пример не определяет текущую цену. Для другого объекта проверяют применимость норматива и состав затрат.</t>
  </si>
  <si>
    <t>Дата проверки источников: 07.10.2026. ФОТ и ЗПМ внутри ЭМ не являются дополнительными слагаемыми ПЗ. Файл не выбирает нормы и не утверждает смету.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</si>
</sst>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###"/>
    <numFmt numFmtId="166" formatCode="0.000"/>
  </numFmts>
  <fonts count="3" x14ac:knownFonts="1">
    <font>
      <color theme="1"/>
      <family val="2"/>
      <scheme val="minor"/>
      <sz val="11"/>
      <name val="Calibri"/>
    </font>
    <font>
      <color rgb="302A27"/>
      <sz val="11"/>
      <name val="Arial"/>
    </font>
    <font>
      <b/>
      <color rgb="FFFFFF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584236"/>
      </patternFill>
    </fill>
    <fill>
      <patternFill patternType="solid">
        <fgColor rgb="FFF6D8"/>
      </patternFill>
    </fill>
    <fill>
      <patternFill patternType="solid">
        <fgColor rgb="F2EF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left" vertical="center" wrapText="1"/>
    </xf>
    <xf numFmtId="165" fontId="0" fillId="3" borderId="0" xfId="0" applyNumberFormat="1" applyFill="1" applyAlignment="1">
      <alignment horizontal="right" vertical="center"/>
    </xf>
    <xf numFmtId="166" fontId="1" fillId="4" borderId="0" xfId="0" applyNumberFormat="1" applyFont="1" applyFill="1" applyAlignment="1">
      <alignment horizontal="right" vertical="center"/>
    </xf>
    <xf numFmtId="4" fontId="0" fillId="3" borderId="0" xfId="0" applyNumberFormat="1" applyFill="1" applyAlignment="1">
      <alignment horizontal="right" vertical="center"/>
    </xf>
    <xf numFmtId="49" fontId="0" fillId="3" borderId="0" xfId="0" applyNumberFormat="1" applyFill="1" applyAlignment="1">
      <alignment horizontal="left" vertical="center"/>
    </xf>
    <xf numFmtId="4" fontId="1" fillId="0" borderId="0" xfId="0" applyNumberFormat="1" applyFont="1" applyAlignment="1">
      <alignment vertical="center"/>
    </xf>
    <xf numFmtId="4" fontId="0" fillId="0" borderId="0" xfId="0" applyNumberFormat="1"/>
  </cellXfs>
  <cellStyles count="1">
    <cellStyle name="Normal" xfId="0" builtinId="0"/>
  </cellStyles>
  <dxfs count="2">
    <dxf>
      <font>
        <color rgb="9C0006"/>
      </font>
      <fill>
        <patternFill patternType="solid">
          <fgColor rgb="FCE4D6"/>
        </patternFill>
      </fill>
    </dxf>
    <dxf>
      <fill>
        <patternFill patternType="solid">
          <fgColor rgb="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ation.pravo.gov.ru/Document/View/0001202009240006" TargetMode="External"/><Relationship Id="rId2" Type="http://schemas.openxmlformats.org/officeDocument/2006/relationships/hyperlink" Target="https://publication.pravo.gov.ru/document/0001202403290009" TargetMode="External"/><Relationship Id="rId3" Type="http://schemas.openxmlformats.org/officeDocument/2006/relationships/hyperlink" Target="https://publication.pravo.gov.ru/document/0001202503140011" TargetMode="External"/><Relationship Id="rId4" Type="http://schemas.openxmlformats.org/officeDocument/2006/relationships/hyperlink" Target="https://publication.pravo.gov.ru/document/0001202602030008" TargetMode="External"/><Relationship Id="rId5" Type="http://schemas.openxmlformats.org/officeDocument/2006/relationships/hyperlink" Target="https://publication.pravo.gov.ru/Document/View/0001202103260001" TargetMode="External"/><Relationship Id="rId6" Type="http://schemas.openxmlformats.org/officeDocument/2006/relationships/hyperlink" Target="https://publication.pravo.gov.ru/Document/View/0001202102120003" TargetMode="External"/><Relationship Id="rId7" Type="http://schemas.openxmlformats.org/officeDocument/2006/relationships/hyperlink" Target="https://smetrix.ru/spravochnik/fer/01-01-0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4"/>
  <sheetViews>
    <sheetView workbookViewId="0" showGridLines="0"/>
  </sheetViews>
  <sheetFormatPr defaultRowHeight="15" outlineLevelRow="0" outlineLevelCol="0" x14ac:dyDescent="55"/>
  <cols>
    <col min="1" max="1" width="22" customWidth="1"/>
    <col min="2" max="5" width="20" customWidth="1"/>
  </cols>
  <sheetData>
    <row r="2" ht="32" customHeight="1" spans="1:5" x14ac:dyDescent="0.25">
      <c r="A2" s="1" t="s">
        <v>0</v>
      </c>
      <c r="B2" s="1"/>
      <c r="C2" s="1"/>
      <c r="D2" s="1"/>
      <c r="E2" s="1"/>
    </row>
    <row r="4" ht="38" customHeight="1" spans="1:5" x14ac:dyDescent="0.25">
      <c r="A4" s="1" t="s">
        <v>1</v>
      </c>
      <c r="B4" s="1"/>
      <c r="C4" s="1"/>
      <c r="D4" s="1"/>
      <c r="E4" s="1"/>
    </row>
    <row r="6" ht="52" customHeight="1" spans="1:5" x14ac:dyDescent="0.25">
      <c r="A6" s="1" t="s">
        <v>2</v>
      </c>
      <c r="B6" s="1"/>
      <c r="C6" s="1"/>
      <c r="D6" s="1"/>
      <c r="E6" s="1"/>
    </row>
    <row r="8" ht="52" customHeight="1" spans="1:5" x14ac:dyDescent="0.25">
      <c r="A8" s="1" t="s">
        <v>3</v>
      </c>
      <c r="B8" s="1"/>
      <c r="C8" s="1"/>
      <c r="D8" s="1"/>
      <c r="E8" s="1"/>
    </row>
    <row r="10" ht="52" customHeight="1" spans="1:5" x14ac:dyDescent="0.25">
      <c r="A10" s="1" t="s">
        <v>4</v>
      </c>
      <c r="B10" s="1"/>
      <c r="C10" s="1"/>
      <c r="D10" s="1"/>
      <c r="E10" s="1"/>
    </row>
    <row r="12" ht="52" customHeight="1" spans="1:5" x14ac:dyDescent="0.25">
      <c r="A12" s="1" t="s">
        <v>5</v>
      </c>
      <c r="B12" s="1"/>
      <c r="C12" s="1"/>
      <c r="D12" s="1"/>
      <c r="E12" s="1"/>
    </row>
    <row r="14" ht="52" customHeight="1" spans="1:5" x14ac:dyDescent="0.25">
      <c r="A14" s="1" t="s">
        <v>6</v>
      </c>
      <c r="B14" s="1"/>
      <c r="C14" s="1"/>
      <c r="D14" s="1"/>
      <c r="E14" s="1"/>
    </row>
    <row r="16" ht="52" customHeight="1" spans="1:5" x14ac:dyDescent="0.25">
      <c r="A16" s="1" t="s">
        <v>7</v>
      </c>
      <c r="B16" s="1"/>
      <c r="C16" s="1"/>
      <c r="D16" s="1"/>
      <c r="E16" s="1"/>
    </row>
    <row r="18" ht="52" customHeight="1" spans="1:5" x14ac:dyDescent="0.25">
      <c r="A18" s="1" t="s">
        <v>8</v>
      </c>
      <c r="B18" s="1"/>
      <c r="C18" s="1"/>
      <c r="D18" s="1"/>
      <c r="E18" s="1"/>
    </row>
    <row r="20" ht="52" customHeight="1" spans="1:5" x14ac:dyDescent="0.25">
      <c r="A20" s="1" t="s">
        <v>9</v>
      </c>
      <c r="B20" s="1"/>
      <c r="C20" s="1"/>
      <c r="D20" s="1"/>
      <c r="E20" s="1"/>
    </row>
    <row r="22" ht="52" customHeight="1" spans="1:5" x14ac:dyDescent="0.25">
      <c r="A22" s="1" t="s">
        <v>10</v>
      </c>
      <c r="B22" s="1"/>
      <c r="C22" s="1"/>
      <c r="D22" s="1"/>
      <c r="E22" s="1"/>
    </row>
    <row r="24" ht="52" customHeight="1" spans="1:5" x14ac:dyDescent="0.25">
      <c r="A24" s="1" t="s">
        <v>11</v>
      </c>
      <c r="B24" s="1"/>
      <c r="C24" s="1"/>
      <c r="D24" s="1"/>
      <c r="E24" s="1"/>
    </row>
  </sheetData>
  <mergeCells count="12">
    <mergeCell ref="A2:E2"/>
    <mergeCell ref="A4:E4"/>
    <mergeCell ref="A6:E6"/>
    <mergeCell ref="A8:E8"/>
    <mergeCell ref="A10:E10"/>
    <mergeCell ref="A12:E12"/>
    <mergeCell ref="A14:E14"/>
    <mergeCell ref="A16:E16"/>
    <mergeCell ref="A18:E18"/>
    <mergeCell ref="A20:E20"/>
    <mergeCell ref="A22:E22"/>
    <mergeCell ref="A24:E24"/>
  </mergeCells>
  <pageMargins left="0.25" right="0.25" top="0.4" bottom="0.4" header="0.2" footer="0.2"/>
  <pageSetup paperSize="9" orientation="portrait" fitToWidth="1" fitToHeight="0"/>
  <headerFooter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42"/>
  <sheetViews>
    <sheetView workbookViewId="0" showGridLines="0">
      <pane xSplit="2" ySplit="11" topLeftCell="C12" activePane="bottomRight" state="frozen"/>
      <selection pane="bottomRight"/>
    </sheetView>
  </sheetViews>
  <sheetFormatPr defaultRowHeight="15" outlineLevelRow="0" outlineLevelCol="0" x14ac:dyDescent="55"/>
  <cols>
    <col min="1" max="1" width="19" customWidth="1"/>
    <col min="2" max="2" width="46" customWidth="1"/>
    <col min="3" max="3" width="14" customWidth="1"/>
    <col min="4" max="4" width="13" customWidth="1"/>
    <col min="5" max="5" width="16" customWidth="1"/>
    <col min="6" max="6" width="13" customWidth="1"/>
    <col min="7" max="9" width="15" customWidth="1"/>
    <col min="10" max="10" width="18" customWidth="1"/>
    <col min="11" max="11" width="15" customWidth="1"/>
    <col min="12" max="12" width="17" customWidth="1"/>
    <col min="13" max="14" width="12" customWidth="1"/>
    <col min="15" max="15" width="19" customWidth="1"/>
  </cols>
  <sheetData>
    <row r="2" ht="30" customHeight="1" spans="1:15" x14ac:dyDescent="0.25">
      <c r="A2" s="1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4" ht="24" customHeight="1" spans="1:12" x14ac:dyDescent="0.25">
      <c r="A4" s="2" t="s">
        <v>13</v>
      </c>
      <c r="B4" s="2"/>
      <c r="C4" s="2"/>
      <c r="D4" s="2"/>
      <c r="E4" s="2"/>
      <c r="F4" s="2"/>
      <c r="H4" s="2" t="s">
        <v>14</v>
      </c>
      <c r="I4" s="2"/>
      <c r="J4" s="2"/>
      <c r="K4" s="2"/>
      <c r="L4" s="2"/>
    </row>
    <row r="5" ht="24" customHeight="1" spans="1:12" x14ac:dyDescent="0.25">
      <c r="A5" s="2" t="s">
        <v>15</v>
      </c>
      <c r="B5" s="2"/>
      <c r="C5" s="2"/>
      <c r="D5" s="2"/>
      <c r="E5" s="2"/>
      <c r="F5" s="2"/>
      <c r="H5" s="2" t="s">
        <v>16</v>
      </c>
      <c r="I5" s="3"/>
      <c r="J5" s="3"/>
      <c r="K5" s="3"/>
      <c r="L5" s="3"/>
    </row>
    <row r="6" ht="24" customHeight="1" spans="1:6" x14ac:dyDescent="0.25">
      <c r="A6" s="2" t="s">
        <v>17</v>
      </c>
      <c r="B6" s="2"/>
      <c r="C6" s="2"/>
      <c r="D6" s="2"/>
      <c r="E6" s="2"/>
      <c r="F6" s="2"/>
    </row>
    <row r="7" ht="24" customHeight="1" spans="1:6" x14ac:dyDescent="0.25">
      <c r="A7" s="2" t="s">
        <v>18</v>
      </c>
      <c r="B7" s="2"/>
      <c r="C7" s="2"/>
      <c r="D7" s="2"/>
      <c r="E7" s="2"/>
      <c r="F7" s="2"/>
    </row>
    <row r="8" ht="24" customHeight="1" spans="1:6" x14ac:dyDescent="0.25">
      <c r="A8" s="2" t="s">
        <v>19</v>
      </c>
      <c r="B8" s="2"/>
      <c r="C8" s="2"/>
      <c r="D8" s="2"/>
      <c r="E8" s="2"/>
      <c r="F8" s="2"/>
    </row>
    <row r="9" ht="24" customHeight="1" spans="1:6" x14ac:dyDescent="0.25">
      <c r="A9" s="2" t="s">
        <v>20</v>
      </c>
      <c r="B9" s="2"/>
      <c r="C9" s="2"/>
      <c r="D9" s="2"/>
      <c r="E9" s="2"/>
      <c r="F9" s="2"/>
    </row>
    <row r="10" ht="30" customHeight="1" spans="1:15" x14ac:dyDescent="0.25">
      <c r="A10" s="1" t="s">
        <v>21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ht="58" customHeight="1" spans="1:15" x14ac:dyDescent="0.25">
      <c r="A11" s="4" t="s">
        <v>22</v>
      </c>
      <c r="B11" s="4" t="s">
        <v>23</v>
      </c>
      <c r="C11" s="4" t="s">
        <v>24</v>
      </c>
      <c r="D11" s="4" t="s">
        <v>25</v>
      </c>
      <c r="E11" s="4" t="s">
        <v>26</v>
      </c>
      <c r="F11" s="4" t="s">
        <v>27</v>
      </c>
      <c r="G11" s="4" t="s">
        <v>28</v>
      </c>
      <c r="H11" s="4" t="s">
        <v>29</v>
      </c>
      <c r="I11" s="4" t="s">
        <v>30</v>
      </c>
      <c r="J11" s="4" t="s">
        <v>31</v>
      </c>
      <c r="K11" s="4" t="s">
        <v>32</v>
      </c>
      <c r="L11" s="4" t="s">
        <v>33</v>
      </c>
      <c r="M11" s="4" t="s">
        <v>34</v>
      </c>
      <c r="N11" s="4" t="s">
        <v>35</v>
      </c>
      <c r="O11" s="4" t="s">
        <v>36</v>
      </c>
    </row>
    <row r="12" ht="36" customHeight="1" spans="1:15" x14ac:dyDescent="0.25">
      <c r="A12" s="5"/>
      <c r="B12" s="6"/>
      <c r="C12" s="5"/>
      <c r="D12" s="7"/>
      <c r="E12" s="7"/>
      <c r="F12" s="8" t="str">
        <f>IF(OR(A12="",COUNT(D12:E12)&lt;&gt;2,E12&lt;=0),"",D12/E12)</f>
        <v/>
      </c>
      <c r="G12" s="9"/>
      <c r="H12" s="9"/>
      <c r="I12" s="9"/>
      <c r="J12" s="10"/>
      <c r="K12" s="9"/>
      <c r="L12" s="9"/>
      <c r="M12" s="9"/>
      <c r="N12" s="9"/>
      <c r="O12" s="9"/>
    </row>
    <row r="13" ht="36" customHeight="1" spans="1:15" x14ac:dyDescent="0.25">
      <c r="A13" s="5"/>
      <c r="B13" s="6"/>
      <c r="C13" s="5"/>
      <c r="D13" s="7"/>
      <c r="E13" s="7"/>
      <c r="F13" s="8" t="str">
        <f>IF(OR(A13="",COUNT(D13:E13)&lt;&gt;2,E13&lt;=0),"",D13/E13)</f>
        <v/>
      </c>
      <c r="G13" s="9"/>
      <c r="H13" s="9"/>
      <c r="I13" s="9"/>
      <c r="J13" s="10"/>
      <c r="K13" s="9"/>
      <c r="L13" s="9"/>
      <c r="M13" s="9"/>
      <c r="N13" s="9"/>
      <c r="O13" s="9"/>
    </row>
    <row r="14" ht="36" customHeight="1" spans="1:15" x14ac:dyDescent="0.25">
      <c r="A14" s="5"/>
      <c r="B14" s="6"/>
      <c r="C14" s="5"/>
      <c r="D14" s="7"/>
      <c r="E14" s="7"/>
      <c r="F14" s="8" t="str">
        <f>IF(OR(A14="",COUNT(D14:E14)&lt;&gt;2,E14&lt;=0),"",D14/E14)</f>
        <v/>
      </c>
      <c r="G14" s="9"/>
      <c r="H14" s="9"/>
      <c r="I14" s="9"/>
      <c r="J14" s="10"/>
      <c r="K14" s="9"/>
      <c r="L14" s="9"/>
      <c r="M14" s="9"/>
      <c r="N14" s="9"/>
      <c r="O14" s="9"/>
    </row>
    <row r="15" ht="36" customHeight="1" spans="1:15" x14ac:dyDescent="0.25">
      <c r="A15" s="5"/>
      <c r="B15" s="6"/>
      <c r="C15" s="5"/>
      <c r="D15" s="7"/>
      <c r="E15" s="7"/>
      <c r="F15" s="8" t="str">
        <f>IF(OR(A15="",COUNT(D15:E15)&lt;&gt;2,E15&lt;=0),"",D15/E15)</f>
        <v/>
      </c>
      <c r="G15" s="9"/>
      <c r="H15" s="9"/>
      <c r="I15" s="9"/>
      <c r="J15" s="10"/>
      <c r="K15" s="9"/>
      <c r="L15" s="9"/>
      <c r="M15" s="9"/>
      <c r="N15" s="9"/>
      <c r="O15" s="9"/>
    </row>
    <row r="16" ht="36" customHeight="1" spans="1:15" x14ac:dyDescent="0.25">
      <c r="A16" s="5"/>
      <c r="B16" s="6"/>
      <c r="C16" s="5"/>
      <c r="D16" s="7"/>
      <c r="E16" s="7"/>
      <c r="F16" s="8" t="str">
        <f>IF(OR(A16="",COUNT(D16:E16)&lt;&gt;2,E16&lt;=0),"",D16/E16)</f>
        <v/>
      </c>
      <c r="G16" s="9"/>
      <c r="H16" s="9"/>
      <c r="I16" s="9"/>
      <c r="J16" s="10"/>
      <c r="K16" s="9"/>
      <c r="L16" s="9"/>
      <c r="M16" s="9"/>
      <c r="N16" s="9"/>
      <c r="O16" s="9"/>
    </row>
    <row r="17" ht="36" customHeight="1" spans="1:15" x14ac:dyDescent="0.25">
      <c r="A17" s="5"/>
      <c r="B17" s="6"/>
      <c r="C17" s="5"/>
      <c r="D17" s="7"/>
      <c r="E17" s="7"/>
      <c r="F17" s="8" t="str">
        <f>IF(OR(A17="",COUNT(D17:E17)&lt;&gt;2,E17&lt;=0),"",D17/E17)</f>
        <v/>
      </c>
      <c r="G17" s="9"/>
      <c r="H17" s="9"/>
      <c r="I17" s="9"/>
      <c r="J17" s="10"/>
      <c r="K17" s="9"/>
      <c r="L17" s="9"/>
      <c r="M17" s="9"/>
      <c r="N17" s="9"/>
      <c r="O17" s="9"/>
    </row>
    <row r="18" ht="36" customHeight="1" spans="1:15" x14ac:dyDescent="0.25">
      <c r="A18" s="5"/>
      <c r="B18" s="6"/>
      <c r="C18" s="5"/>
      <c r="D18" s="7"/>
      <c r="E18" s="7"/>
      <c r="F18" s="8" t="str">
        <f>IF(OR(A18="",COUNT(D18:E18)&lt;&gt;2,E18&lt;=0),"",D18/E18)</f>
        <v/>
      </c>
      <c r="G18" s="9"/>
      <c r="H18" s="9"/>
      <c r="I18" s="9"/>
      <c r="J18" s="10"/>
      <c r="K18" s="9"/>
      <c r="L18" s="9"/>
      <c r="M18" s="9"/>
      <c r="N18" s="9"/>
      <c r="O18" s="9"/>
    </row>
    <row r="19" ht="36" customHeight="1" spans="1:15" x14ac:dyDescent="0.25">
      <c r="A19" s="5"/>
      <c r="B19" s="6"/>
      <c r="C19" s="5"/>
      <c r="D19" s="7"/>
      <c r="E19" s="7"/>
      <c r="F19" s="8" t="str">
        <f>IF(OR(A19="",COUNT(D19:E19)&lt;&gt;2,E19&lt;=0),"",D19/E19)</f>
        <v/>
      </c>
      <c r="G19" s="9"/>
      <c r="H19" s="9"/>
      <c r="I19" s="9"/>
      <c r="J19" s="10"/>
      <c r="K19" s="9"/>
      <c r="L19" s="9"/>
      <c r="M19" s="9"/>
      <c r="N19" s="9"/>
      <c r="O19" s="9"/>
    </row>
    <row r="20" ht="36" customHeight="1" spans="1:15" x14ac:dyDescent="0.25">
      <c r="A20" s="5"/>
      <c r="B20" s="6"/>
      <c r="C20" s="5"/>
      <c r="D20" s="7"/>
      <c r="E20" s="7"/>
      <c r="F20" s="8" t="str">
        <f>IF(OR(A20="",COUNT(D20:E20)&lt;&gt;2,E20&lt;=0),"",D20/E20)</f>
        <v/>
      </c>
      <c r="G20" s="9"/>
      <c r="H20" s="9"/>
      <c r="I20" s="9"/>
      <c r="J20" s="10"/>
      <c r="K20" s="9"/>
      <c r="L20" s="9"/>
      <c r="M20" s="9"/>
      <c r="N20" s="9"/>
      <c r="O20" s="9"/>
    </row>
    <row r="21" ht="36" customHeight="1" spans="1:15" x14ac:dyDescent="0.25">
      <c r="A21" s="5"/>
      <c r="B21" s="6"/>
      <c r="C21" s="5"/>
      <c r="D21" s="7"/>
      <c r="E21" s="7"/>
      <c r="F21" s="8" t="str">
        <f>IF(OR(A21="",COUNT(D21:E21)&lt;&gt;2,E21&lt;=0),"",D21/E21)</f>
        <v/>
      </c>
      <c r="G21" s="9"/>
      <c r="H21" s="9"/>
      <c r="I21" s="9"/>
      <c r="J21" s="10"/>
      <c r="K21" s="9"/>
      <c r="L21" s="9"/>
      <c r="M21" s="9"/>
      <c r="N21" s="9"/>
      <c r="O21" s="9"/>
    </row>
    <row r="22" ht="36" customHeight="1" spans="1:15" x14ac:dyDescent="0.25">
      <c r="A22" s="5"/>
      <c r="B22" s="6"/>
      <c r="C22" s="5"/>
      <c r="D22" s="7"/>
      <c r="E22" s="7"/>
      <c r="F22" s="8" t="str">
        <f>IF(OR(A22="",COUNT(D22:E22)&lt;&gt;2,E22&lt;=0),"",D22/E22)</f>
        <v/>
      </c>
      <c r="G22" s="9"/>
      <c r="H22" s="9"/>
      <c r="I22" s="9"/>
      <c r="J22" s="10"/>
      <c r="K22" s="9"/>
      <c r="L22" s="9"/>
      <c r="M22" s="9"/>
      <c r="N22" s="9"/>
      <c r="O22" s="9"/>
    </row>
    <row r="23" ht="36" customHeight="1" spans="1:15" x14ac:dyDescent="0.25">
      <c r="A23" s="5"/>
      <c r="B23" s="6"/>
      <c r="C23" s="5"/>
      <c r="D23" s="7"/>
      <c r="E23" s="7"/>
      <c r="F23" s="8" t="str">
        <f>IF(OR(A23="",COUNT(D23:E23)&lt;&gt;2,E23&lt;=0),"",D23/E23)</f>
        <v/>
      </c>
      <c r="G23" s="9"/>
      <c r="H23" s="9"/>
      <c r="I23" s="9"/>
      <c r="J23" s="10"/>
      <c r="K23" s="9"/>
      <c r="L23" s="9"/>
      <c r="M23" s="9"/>
      <c r="N23" s="9"/>
      <c r="O23" s="9"/>
    </row>
    <row r="24" ht="36" customHeight="1" spans="1:15" x14ac:dyDescent="0.25">
      <c r="A24" s="5"/>
      <c r="B24" s="6"/>
      <c r="C24" s="5"/>
      <c r="D24" s="7"/>
      <c r="E24" s="7"/>
      <c r="F24" s="8" t="str">
        <f>IF(OR(A24="",COUNT(D24:E24)&lt;&gt;2,E24&lt;=0),"",D24/E24)</f>
        <v/>
      </c>
      <c r="G24" s="9"/>
      <c r="H24" s="9"/>
      <c r="I24" s="9"/>
      <c r="J24" s="10"/>
      <c r="K24" s="9"/>
      <c r="L24" s="9"/>
      <c r="M24" s="9"/>
      <c r="N24" s="9"/>
      <c r="O24" s="9"/>
    </row>
    <row r="25" ht="36" customHeight="1" spans="1:15" x14ac:dyDescent="0.25">
      <c r="A25" s="5"/>
      <c r="B25" s="6"/>
      <c r="C25" s="5"/>
      <c r="D25" s="7"/>
      <c r="E25" s="7"/>
      <c r="F25" s="8" t="str">
        <f>IF(OR(A25="",COUNT(D25:E25)&lt;&gt;2,E25&lt;=0),"",D25/E25)</f>
        <v/>
      </c>
      <c r="G25" s="9"/>
      <c r="H25" s="9"/>
      <c r="I25" s="9"/>
      <c r="J25" s="10"/>
      <c r="K25" s="9"/>
      <c r="L25" s="9"/>
      <c r="M25" s="9"/>
      <c r="N25" s="9"/>
      <c r="O25" s="9"/>
    </row>
    <row r="26" ht="36" customHeight="1" spans="1:15" x14ac:dyDescent="0.25">
      <c r="A26" s="5"/>
      <c r="B26" s="6"/>
      <c r="C26" s="5"/>
      <c r="D26" s="7"/>
      <c r="E26" s="7"/>
      <c r="F26" s="8" t="str">
        <f>IF(OR(A26="",COUNT(D26:E26)&lt;&gt;2,E26&lt;=0),"",D26/E26)</f>
        <v/>
      </c>
      <c r="G26" s="9"/>
      <c r="H26" s="9"/>
      <c r="I26" s="9"/>
      <c r="J26" s="10"/>
      <c r="K26" s="9"/>
      <c r="L26" s="9"/>
      <c r="M26" s="9"/>
      <c r="N26" s="9"/>
      <c r="O26" s="9"/>
    </row>
    <row r="27" ht="36" customHeight="1" spans="1:15" x14ac:dyDescent="0.25">
      <c r="A27" s="5"/>
      <c r="B27" s="6"/>
      <c r="C27" s="5"/>
      <c r="D27" s="7"/>
      <c r="E27" s="7"/>
      <c r="F27" s="8" t="str">
        <f>IF(OR(A27="",COUNT(D27:E27)&lt;&gt;2,E27&lt;=0),"",D27/E27)</f>
        <v/>
      </c>
      <c r="G27" s="9"/>
      <c r="H27" s="9"/>
      <c r="I27" s="9"/>
      <c r="J27" s="10"/>
      <c r="K27" s="9"/>
      <c r="L27" s="9"/>
      <c r="M27" s="9"/>
      <c r="N27" s="9"/>
      <c r="O27" s="9"/>
    </row>
    <row r="28" ht="36" customHeight="1" spans="1:15" x14ac:dyDescent="0.25">
      <c r="A28" s="5"/>
      <c r="B28" s="6"/>
      <c r="C28" s="5"/>
      <c r="D28" s="7"/>
      <c r="E28" s="7"/>
      <c r="F28" s="8" t="str">
        <f>IF(OR(A28="",COUNT(D28:E28)&lt;&gt;2,E28&lt;=0),"",D28/E28)</f>
        <v/>
      </c>
      <c r="G28" s="9"/>
      <c r="H28" s="9"/>
      <c r="I28" s="9"/>
      <c r="J28" s="10"/>
      <c r="K28" s="9"/>
      <c r="L28" s="9"/>
      <c r="M28" s="9"/>
      <c r="N28" s="9"/>
      <c r="O28" s="9"/>
    </row>
    <row r="29" ht="36" customHeight="1" spans="1:15" x14ac:dyDescent="0.25">
      <c r="A29" s="5"/>
      <c r="B29" s="6"/>
      <c r="C29" s="5"/>
      <c r="D29" s="7"/>
      <c r="E29" s="7"/>
      <c r="F29" s="8" t="str">
        <f>IF(OR(A29="",COUNT(D29:E29)&lt;&gt;2,E29&lt;=0),"",D29/E29)</f>
        <v/>
      </c>
      <c r="G29" s="9"/>
      <c r="H29" s="9"/>
      <c r="I29" s="9"/>
      <c r="J29" s="10"/>
      <c r="K29" s="9"/>
      <c r="L29" s="9"/>
      <c r="M29" s="9"/>
      <c r="N29" s="9"/>
      <c r="O29" s="9"/>
    </row>
    <row r="30" ht="36" customHeight="1" spans="1:15" x14ac:dyDescent="0.25">
      <c r="A30" s="5"/>
      <c r="B30" s="6"/>
      <c r="C30" s="5"/>
      <c r="D30" s="7"/>
      <c r="E30" s="7"/>
      <c r="F30" s="8" t="str">
        <f>IF(OR(A30="",COUNT(D30:E30)&lt;&gt;2,E30&lt;=0),"",D30/E30)</f>
        <v/>
      </c>
      <c r="G30" s="9"/>
      <c r="H30" s="9"/>
      <c r="I30" s="9"/>
      <c r="J30" s="10"/>
      <c r="K30" s="9"/>
      <c r="L30" s="9"/>
      <c r="M30" s="9"/>
      <c r="N30" s="9"/>
      <c r="O30" s="9"/>
    </row>
    <row r="31" ht="36" customHeight="1" spans="1:15" x14ac:dyDescent="0.25">
      <c r="A31" s="5"/>
      <c r="B31" s="6"/>
      <c r="C31" s="5"/>
      <c r="D31" s="7"/>
      <c r="E31" s="7"/>
      <c r="F31" s="8" t="str">
        <f>IF(OR(A31="",COUNT(D31:E31)&lt;&gt;2,E31&lt;=0),"",D31/E31)</f>
        <v/>
      </c>
      <c r="G31" s="9"/>
      <c r="H31" s="9"/>
      <c r="I31" s="9"/>
      <c r="J31" s="10"/>
      <c r="K31" s="9"/>
      <c r="L31" s="9"/>
      <c r="M31" s="9"/>
      <c r="N31" s="9"/>
      <c r="O31" s="9"/>
    </row>
    <row r="34" ht="30" customHeight="1" spans="1:15" x14ac:dyDescent="0.25">
      <c r="A34" s="1" t="s">
        <v>37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8" ht="28" customHeight="1" spans="1:15" x14ac:dyDescent="0.25">
      <c r="A38" s="1" t="s">
        <v>38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ht="58" customHeight="1" spans="1:11" x14ac:dyDescent="0.25">
      <c r="A39" s="4" t="s">
        <v>22</v>
      </c>
      <c r="B39" s="4" t="s">
        <v>39</v>
      </c>
      <c r="C39" s="4" t="s">
        <v>24</v>
      </c>
      <c r="D39" s="4"/>
      <c r="E39" s="4"/>
      <c r="F39" s="4"/>
      <c r="G39" s="4" t="s">
        <v>40</v>
      </c>
      <c r="H39" s="4" t="s">
        <v>41</v>
      </c>
      <c r="I39" s="4" t="s">
        <v>42</v>
      </c>
      <c r="J39" s="4"/>
      <c r="K39" s="4" t="s">
        <v>43</v>
      </c>
    </row>
    <row r="40" ht="62" customHeight="1" x14ac:dyDescent="0.25"/>
    <row r="42" ht="32" customHeight="1" spans="1:15" x14ac:dyDescent="0.25">
      <c r="A42" s="1" t="s">
        <v>44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</sheetData>
  <autoFilter ref="A11:O31"/>
  <mergeCells count="13">
    <mergeCell ref="A2:O2"/>
    <mergeCell ref="B4:F4"/>
    <mergeCell ref="I4:L4"/>
    <mergeCell ref="B5:F5"/>
    <mergeCell ref="I5:L5"/>
    <mergeCell ref="B6:F6"/>
    <mergeCell ref="B7:F7"/>
    <mergeCell ref="B8:F8"/>
    <mergeCell ref="B9:F9"/>
    <mergeCell ref="A10:O10"/>
    <mergeCell ref="A34:O34"/>
    <mergeCell ref="A38:O38"/>
    <mergeCell ref="A42:O42"/>
  </mergeCells>
  <dataValidations count="5">
    <dataValidation type="decimal" operator="greaterThanOrEqual" allowBlank="1" showErrorMessage="1" error="Введите неотрицательное число." sqref="D12:D31">
      <formula1>0</formula1>
    </dataValidation>
    <dataValidation type="decimal" operator="greaterThan" allowBlank="1" showErrorMessage="1" error="Размер измерителя должен быть больше нуля." sqref="E12:E31">
      <formula1>0</formula1>
    </dataValidation>
    <dataValidation type="decimal" operator="greaterThanOrEqual" allowBlank="1" showErrorMessage="1" error="Введите неотрицательное число." sqref="G12:I31">
      <formula1>0</formula1>
    </dataValidation>
    <dataValidation type="list" allowBlank="1" showErrorMessage="1" errorTitle="Выберите состав ЭМ" error="Допустимы значения Включена и Не включена." sqref="J12:J31">
      <formula1>"Включена,Не включена"</formula1>
    </dataValidation>
    <dataValidation type="decimal" operator="greaterThanOrEqual" allowBlank="1" showErrorMessage="1" error="Введите неотрицательное число." sqref="K12:N31">
      <formula1>0</formula1>
    </dataValidation>
  </dataValidations>
  <pageMargins left="0.25" right="0.25" top="0.4" bottom="0.4" header="0.2" footer="0.2"/>
  <pageSetup paperSize="9" orientation="landscape" fitToWidth="2" fitToHeight="0"/>
  <headerFooter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7"/>
  <sheetViews>
    <sheetView workbookViewId="0" showGridLines="0">
      <pane xSplit="2" ySplit="26" topLeftCell="C27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36" customWidth="1"/>
    <col min="3" max="6" width="16" customWidth="1"/>
    <col min="7" max="7" width="18" customWidth="1"/>
    <col min="8" max="8" width="19" customWidth="1"/>
    <col min="9" max="9" width="17" customWidth="1"/>
    <col min="10" max="10" width="18" customWidth="1"/>
    <col min="11" max="11" width="34" customWidth="1"/>
  </cols>
  <sheetData>
    <row r="2" ht="30" customHeight="1" spans="1:11" x14ac:dyDescent="0.25">
      <c r="A2" s="1" t="s">
        <v>45</v>
      </c>
      <c r="B2" s="1"/>
      <c r="C2" s="1"/>
      <c r="D2" s="1"/>
      <c r="E2" s="1"/>
      <c r="F2" s="1"/>
      <c r="G2" s="1"/>
      <c r="H2" s="1"/>
      <c r="I2" s="1"/>
      <c r="J2" s="1"/>
      <c r="K2" s="1"/>
    </row>
    <row r="4" ht="36" customHeight="1" spans="1:11" x14ac:dyDescent="0.25">
      <c r="A4" s="1" t="s">
        <v>46</v>
      </c>
      <c r="B4" s="1"/>
      <c r="C4" s="1"/>
      <c r="D4" s="1"/>
      <c r="E4" s="1"/>
      <c r="F4" s="1"/>
      <c r="G4" s="1"/>
      <c r="H4" s="1"/>
      <c r="I4" s="1"/>
      <c r="J4" s="1"/>
      <c r="K4" s="1"/>
    </row>
    <row r="6" ht="58" customHeight="1" spans="1:4" x14ac:dyDescent="0.25">
      <c r="A6" s="4" t="s">
        <v>47</v>
      </c>
      <c r="B6" s="4"/>
      <c r="C6" s="4" t="s">
        <v>48</v>
      </c>
      <c r="D6" s="4" t="s">
        <v>49</v>
      </c>
    </row>
    <row r="7" ht="28" customHeight="1" spans="1:4" x14ac:dyDescent="0.25">
      <c r="A7" s="2" t="s">
        <v>50</v>
      </c>
      <c r="B7" s="2"/>
      <c r="C7" s="11" t="str">
        <f>IF(G47="","",SUM('Ввод'!G12:G31))</f>
        <v/>
      </c>
      <c r="D7" s="11" t="str">
        <f>IF(OR(G47="",G47=0),"",ROUND(C7/G47*100,2))</f>
        <v/>
      </c>
    </row>
    <row r="8" ht="28" customHeight="1" spans="1:4" x14ac:dyDescent="0.25">
      <c r="A8" s="2" t="s">
        <v>51</v>
      </c>
      <c r="B8" s="2"/>
      <c r="C8" s="11" t="str">
        <f>IF(G47="","",SUM('Ввод'!H12:H31))</f>
        <v/>
      </c>
      <c r="D8" s="11" t="str">
        <f>IF(OR(G47="",G47=0),"",ROUND(C8/G47*100,2))</f>
        <v/>
      </c>
    </row>
    <row r="9" ht="28" customHeight="1" spans="1:4" x14ac:dyDescent="0.25">
      <c r="A9" s="2" t="s">
        <v>52</v>
      </c>
      <c r="B9" s="2"/>
      <c r="C9" s="11" t="str">
        <f>IF(G47="","",SUM(J27:J46))</f>
        <v/>
      </c>
      <c r="D9" s="11" t="str">
        <f>IF(OR(G47="",G47=0),"",ROUND(C9/G47*100,2))</f>
        <v/>
      </c>
    </row>
    <row r="10" ht="28" customHeight="1" spans="1:4" x14ac:dyDescent="0.25">
      <c r="A10" s="2" t="s">
        <v>53</v>
      </c>
      <c r="B10" s="2"/>
      <c r="C10" s="11" t="str">
        <f>IF(G47="","",SUM('Ввод'!K12:K31))</f>
        <v/>
      </c>
      <c r="D10" s="11" t="str">
        <f>IF(OR(G47="",G47=0),"",ROUND(C10/G47*100,2))</f>
        <v/>
      </c>
    </row>
    <row r="11" ht="28" customHeight="1" spans="1:4" x14ac:dyDescent="0.25">
      <c r="A11" s="2" t="s">
        <v>54</v>
      </c>
      <c r="B11" s="2"/>
      <c r="C11" s="11" t="str">
        <f>IF(G47="","",SUM('Ввод'!L12:L31))</f>
        <v/>
      </c>
      <c r="D11" s="11" t="str">
        <f>IF(OR(G47="",G47=0),"",ROUND(C11/G47*100,2))</f>
        <v/>
      </c>
    </row>
    <row r="12" ht="28" customHeight="1" spans="1:4" x14ac:dyDescent="0.25">
      <c r="A12" s="2" t="s">
        <v>55</v>
      </c>
      <c r="B12" s="2"/>
      <c r="C12" s="11" t="str">
        <f>IF(G47="","",SUM(E27:E46))</f>
        <v/>
      </c>
      <c r="D12" s="11" t="str">
        <f>IF(OR(G47="",G47=0),"",ROUND(C12/G47*100,2))</f>
        <v/>
      </c>
    </row>
    <row r="13" ht="28" customHeight="1" spans="1:4" x14ac:dyDescent="0.25">
      <c r="A13" s="2" t="s">
        <v>56</v>
      </c>
      <c r="B13" s="2"/>
      <c r="C13" s="11" t="str">
        <f>IF(G47="","",SUM(F27:F46))</f>
        <v/>
      </c>
      <c r="D13" s="11" t="str">
        <f>IF(OR(G47="",G47=0),"",ROUND(C13/G47*100,2))</f>
        <v/>
      </c>
    </row>
    <row r="14" ht="28" customHeight="1" spans="1:4" x14ac:dyDescent="0.25">
      <c r="A14" s="2" t="s">
        <v>57</v>
      </c>
      <c r="B14" s="2"/>
      <c r="C14" s="11" t="str">
        <f>IF(G47="","",IF(G47="","",SUM(C7:C13)))</f>
        <v/>
      </c>
      <c r="D14" s="11" t="str">
        <f>IF(G47="","",SUM(D7:D13))</f>
        <v/>
      </c>
    </row>
    <row r="15" ht="28" customHeight="1" spans="1:4" x14ac:dyDescent="0.25">
      <c r="A15" s="2" t="s">
        <v>58</v>
      </c>
      <c r="B15" s="2"/>
      <c r="C15" s="11" t="str">
        <f>IF(G47="","",G47)</f>
        <v/>
      </c>
      <c r="D15" s="12"/>
    </row>
    <row r="16" ht="28" customHeight="1" spans="3:4" x14ac:dyDescent="0.25">
      <c r="C16" s="12"/>
      <c r="D16" s="12"/>
    </row>
    <row r="17" ht="28" customHeight="1" spans="1:4" x14ac:dyDescent="0.25">
      <c r="A17" s="2" t="s">
        <v>59</v>
      </c>
      <c r="B17" s="2"/>
      <c r="C17" s="11" t="str">
        <f>IF(G47="","",C47)</f>
        <v/>
      </c>
      <c r="D17" s="12"/>
    </row>
    <row r="18" ht="28" customHeight="1" spans="1:4" x14ac:dyDescent="0.25">
      <c r="A18" s="2" t="s">
        <v>60</v>
      </c>
      <c r="B18" s="2"/>
      <c r="C18" s="11" t="str">
        <f>IF(G47="","",D47)</f>
        <v/>
      </c>
      <c r="D18" s="12"/>
    </row>
    <row r="19" ht="28" customHeight="1" spans="1:4" x14ac:dyDescent="0.25">
      <c r="A19" s="2" t="s">
        <v>61</v>
      </c>
      <c r="B19" s="2"/>
      <c r="C19" s="11" t="str">
        <f>IF(G47="","",IF(G47="","",SUM('Ввод'!I12:I31)-SUM(J27:J46)))</f>
        <v/>
      </c>
      <c r="D19" s="12"/>
    </row>
    <row r="20" ht="28" customHeight="1" spans="3:4" x14ac:dyDescent="0.25">
      <c r="C20" s="12"/>
      <c r="D20" s="12"/>
    </row>
    <row r="21" ht="28" customHeight="1" spans="1:4" x14ac:dyDescent="0.25">
      <c r="A21" s="2" t="s">
        <v>62</v>
      </c>
      <c r="B21" s="2"/>
      <c r="C21" s="11" t="str">
        <f>IF(G47="","",H47)</f>
        <v/>
      </c>
      <c r="D21" s="12"/>
    </row>
    <row r="22" ht="28" customHeight="1" spans="1:4" x14ac:dyDescent="0.25">
      <c r="A22" s="2" t="s">
        <v>63</v>
      </c>
      <c r="B22" s="2"/>
      <c r="C22" s="11" t="str">
        <f>IF(G47="","",I47)</f>
        <v/>
      </c>
      <c r="D22" s="12"/>
    </row>
    <row r="24" ht="32" customHeight="1" spans="1:11" x14ac:dyDescent="0.25">
      <c r="A24" s="1" t="s">
        <v>64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6" ht="58" customHeight="1" spans="1:11" x14ac:dyDescent="0.25">
      <c r="A26" s="4" t="s">
        <v>65</v>
      </c>
      <c r="B26" s="4" t="s">
        <v>22</v>
      </c>
      <c r="C26" s="4" t="s">
        <v>66</v>
      </c>
      <c r="D26" s="4" t="s">
        <v>67</v>
      </c>
      <c r="E26" s="4" t="s">
        <v>68</v>
      </c>
      <c r="F26" s="4" t="s">
        <v>69</v>
      </c>
      <c r="G26" s="4" t="s">
        <v>70</v>
      </c>
      <c r="H26" s="4" t="s">
        <v>62</v>
      </c>
      <c r="I26" s="4" t="s">
        <v>71</v>
      </c>
      <c r="J26" s="4" t="s">
        <v>52</v>
      </c>
      <c r="K26" s="4" t="s">
        <v>72</v>
      </c>
    </row>
    <row r="27" ht="40" customHeight="1" spans="1:11" x14ac:dyDescent="0.25">
      <c r="A27" s="2" t="str">
        <f>IF('Ввод'!A12="","",1)</f>
        <v/>
      </c>
      <c r="B27" s="2" t="str">
        <f>IF('Ввод'!A12="","",'Ввод'!A12)</f>
        <v/>
      </c>
      <c r="C27" s="11" t="str">
        <f>IF(K27&lt;&gt;"Арифметика рассчитана","",ROUND('Ввод'!G12+'Ввод'!H12+'Ввод'!K12+'Ввод'!L12+IF('Ввод'!J12="Включена",0,'Ввод'!I12),2))</f>
        <v/>
      </c>
      <c r="D27" s="11" t="str">
        <f>IF(K27&lt;&gt;"Арифметика рассчитана","",ROUND('Ввод'!G12+'Ввод'!I12,2))</f>
        <v/>
      </c>
      <c r="E27" s="11" t="str">
        <f>IF(K27&lt;&gt;"Арифметика рассчитана","",ROUND(D27*'Ввод'!M12/100,2))</f>
        <v/>
      </c>
      <c r="F27" s="11" t="str">
        <f>IF(K27&lt;&gt;"Арифметика рассчитана","",ROUND(D27*'Ввод'!N12/100,2))</f>
        <v/>
      </c>
      <c r="G27" s="11" t="str">
        <f>IF(K27&lt;&gt;"Арифметика рассчитана","",ROUND(C27+E27+F27,2))</f>
        <v/>
      </c>
      <c r="H27" s="11" t="str">
        <f>IF(OR('Ввод'!A12="",'Ввод'!O12=""),"",'Ввод'!O12)</f>
        <v/>
      </c>
      <c r="I27" s="11" t="str">
        <f>IF(OR(K27&lt;&gt;"Арифметика рассчитана",H27=""),"",ROUND(H27-G27,2))</f>
        <v/>
      </c>
      <c r="J27" s="11" t="str">
        <f>IF(K27&lt;&gt;"Арифметика рассчитана","",IF('Ввод'!J12="Включена",0,'Ввод'!I12))</f>
        <v/>
      </c>
      <c r="K27" s="1" t="str">
        <f>IF('Ввод'!A12="","",IF(OR('Ввод'!B12="",'Ввод'!C12="",COUNT('Ввод'!D12:E12,'Ввод'!G12:I12,'Ввод'!K12:N12)&lt;&gt;9,'Ввод'!D12&lt;0,'Ввод'!E12&lt;=0,MIN('Ввод'!G12:I12,'Ввод'!K12:N12)&lt;0,AND('Ввод'!J12&lt;&gt;"Включена",'Ввод'!J12&lt;&gt;"Не включена")),"Проверьте исходные данные",IF(AND('Ввод'!J12="Включена",'Ввод'!I12&gt;'Ввод'!H12),"ОТм больше ЭМ","Арифметика рассчитана")))</f>
        <v/>
      </c>
    </row>
    <row r="28" ht="40" customHeight="1" spans="1:11" x14ac:dyDescent="0.25">
      <c r="A28" s="2" t="str">
        <f>IF('Ввод'!A13="","",2)</f>
        <v/>
      </c>
      <c r="B28" s="2" t="str">
        <f>IF('Ввод'!A13="","",'Ввод'!A13)</f>
        <v/>
      </c>
      <c r="C28" s="11" t="str">
        <f>IF(K28&lt;&gt;"Арифметика рассчитана","",ROUND('Ввод'!G13+'Ввод'!H13+'Ввод'!K13+'Ввод'!L13+IF('Ввод'!J13="Включена",0,'Ввод'!I13),2))</f>
        <v/>
      </c>
      <c r="D28" s="11" t="str">
        <f>IF(K28&lt;&gt;"Арифметика рассчитана","",ROUND('Ввод'!G13+'Ввод'!I13,2))</f>
        <v/>
      </c>
      <c r="E28" s="11" t="str">
        <f>IF(K28&lt;&gt;"Арифметика рассчитана","",ROUND(D28*'Ввод'!M13/100,2))</f>
        <v/>
      </c>
      <c r="F28" s="11" t="str">
        <f>IF(K28&lt;&gt;"Арифметика рассчитана","",ROUND(D28*'Ввод'!N13/100,2))</f>
        <v/>
      </c>
      <c r="G28" s="11" t="str">
        <f>IF(K28&lt;&gt;"Арифметика рассчитана","",ROUND(C28+E28+F28,2))</f>
        <v/>
      </c>
      <c r="H28" s="11" t="str">
        <f>IF(OR('Ввод'!A13="",'Ввод'!O13=""),"",'Ввод'!O13)</f>
        <v/>
      </c>
      <c r="I28" s="11" t="str">
        <f>IF(OR(K28&lt;&gt;"Арифметика рассчитана",H28=""),"",ROUND(H28-G28,2))</f>
        <v/>
      </c>
      <c r="J28" s="11" t="str">
        <f>IF(K28&lt;&gt;"Арифметика рассчитана","",IF('Ввод'!J13="Включена",0,'Ввод'!I13))</f>
        <v/>
      </c>
      <c r="K28" s="1" t="str">
        <f>IF('Ввод'!A13="","",IF(OR('Ввод'!B13="",'Ввод'!C13="",COUNT('Ввод'!D13:E13,'Ввод'!G13:I13,'Ввод'!K13:N13)&lt;&gt;9,'Ввод'!D13&lt;0,'Ввод'!E13&lt;=0,MIN('Ввод'!G13:I13,'Ввод'!K13:N13)&lt;0,AND('Ввод'!J13&lt;&gt;"Включена",'Ввод'!J13&lt;&gt;"Не включена")),"Проверьте исходные данные",IF(AND('Ввод'!J13="Включена",'Ввод'!I13&gt;'Ввод'!H13),"ОТм больше ЭМ","Арифметика рассчитана")))</f>
        <v/>
      </c>
    </row>
    <row r="29" ht="40" customHeight="1" spans="1:11" x14ac:dyDescent="0.25">
      <c r="A29" s="2" t="str">
        <f>IF('Ввод'!A14="","",3)</f>
        <v/>
      </c>
      <c r="B29" s="2" t="str">
        <f>IF('Ввод'!A14="","",'Ввод'!A14)</f>
        <v/>
      </c>
      <c r="C29" s="11" t="str">
        <f>IF(K29&lt;&gt;"Арифметика рассчитана","",ROUND('Ввод'!G14+'Ввод'!H14+'Ввод'!K14+'Ввод'!L14+IF('Ввод'!J14="Включена",0,'Ввод'!I14),2))</f>
        <v/>
      </c>
      <c r="D29" s="11" t="str">
        <f>IF(K29&lt;&gt;"Арифметика рассчитана","",ROUND('Ввод'!G14+'Ввод'!I14,2))</f>
        <v/>
      </c>
      <c r="E29" s="11" t="str">
        <f>IF(K29&lt;&gt;"Арифметика рассчитана","",ROUND(D29*'Ввод'!M14/100,2))</f>
        <v/>
      </c>
      <c r="F29" s="11" t="str">
        <f>IF(K29&lt;&gt;"Арифметика рассчитана","",ROUND(D29*'Ввод'!N14/100,2))</f>
        <v/>
      </c>
      <c r="G29" s="11" t="str">
        <f>IF(K29&lt;&gt;"Арифметика рассчитана","",ROUND(C29+E29+F29,2))</f>
        <v/>
      </c>
      <c r="H29" s="11" t="str">
        <f>IF(OR('Ввод'!A14="",'Ввод'!O14=""),"",'Ввод'!O14)</f>
        <v/>
      </c>
      <c r="I29" s="11" t="str">
        <f>IF(OR(K29&lt;&gt;"Арифметика рассчитана",H29=""),"",ROUND(H29-G29,2))</f>
        <v/>
      </c>
      <c r="J29" s="11" t="str">
        <f>IF(K29&lt;&gt;"Арифметика рассчитана","",IF('Ввод'!J14="Включена",0,'Ввод'!I14))</f>
        <v/>
      </c>
      <c r="K29" s="1" t="str">
        <f>IF('Ввод'!A14="","",IF(OR('Ввод'!B14="",'Ввод'!C14="",COUNT('Ввод'!D14:E14,'Ввод'!G14:I14,'Ввод'!K14:N14)&lt;&gt;9,'Ввод'!D14&lt;0,'Ввод'!E14&lt;=0,MIN('Ввод'!G14:I14,'Ввод'!K14:N14)&lt;0,AND('Ввод'!J14&lt;&gt;"Включена",'Ввод'!J14&lt;&gt;"Не включена")),"Проверьте исходные данные",IF(AND('Ввод'!J14="Включена",'Ввод'!I14&gt;'Ввод'!H14),"ОТм больше ЭМ","Арифметика рассчитана")))</f>
        <v/>
      </c>
    </row>
    <row r="30" ht="40" customHeight="1" spans="1:11" x14ac:dyDescent="0.25">
      <c r="A30" s="2" t="str">
        <f>IF('Ввод'!A15="","",4)</f>
        <v/>
      </c>
      <c r="B30" s="2" t="str">
        <f>IF('Ввод'!A15="","",'Ввод'!A15)</f>
        <v/>
      </c>
      <c r="C30" s="11" t="str">
        <f>IF(K30&lt;&gt;"Арифметика рассчитана","",ROUND('Ввод'!G15+'Ввод'!H15+'Ввод'!K15+'Ввод'!L15+IF('Ввод'!J15="Включена",0,'Ввод'!I15),2))</f>
        <v/>
      </c>
      <c r="D30" s="11" t="str">
        <f>IF(K30&lt;&gt;"Арифметика рассчитана","",ROUND('Ввод'!G15+'Ввод'!I15,2))</f>
        <v/>
      </c>
      <c r="E30" s="11" t="str">
        <f>IF(K30&lt;&gt;"Арифметика рассчитана","",ROUND(D30*'Ввод'!M15/100,2))</f>
        <v/>
      </c>
      <c r="F30" s="11" t="str">
        <f>IF(K30&lt;&gt;"Арифметика рассчитана","",ROUND(D30*'Ввод'!N15/100,2))</f>
        <v/>
      </c>
      <c r="G30" s="11" t="str">
        <f>IF(K30&lt;&gt;"Арифметика рассчитана","",ROUND(C30+E30+F30,2))</f>
        <v/>
      </c>
      <c r="H30" s="11" t="str">
        <f>IF(OR('Ввод'!A15="",'Ввод'!O15=""),"",'Ввод'!O15)</f>
        <v/>
      </c>
      <c r="I30" s="11" t="str">
        <f>IF(OR(K30&lt;&gt;"Арифметика рассчитана",H30=""),"",ROUND(H30-G30,2))</f>
        <v/>
      </c>
      <c r="J30" s="11" t="str">
        <f>IF(K30&lt;&gt;"Арифметика рассчитана","",IF('Ввод'!J15="Включена",0,'Ввод'!I15))</f>
        <v/>
      </c>
      <c r="K30" s="1" t="str">
        <f>IF('Ввод'!A15="","",IF(OR('Ввод'!B15="",'Ввод'!C15="",COUNT('Ввод'!D15:E15,'Ввод'!G15:I15,'Ввод'!K15:N15)&lt;&gt;9,'Ввод'!D15&lt;0,'Ввод'!E15&lt;=0,MIN('Ввод'!G15:I15,'Ввод'!K15:N15)&lt;0,AND('Ввод'!J15&lt;&gt;"Включена",'Ввод'!J15&lt;&gt;"Не включена")),"Проверьте исходные данные",IF(AND('Ввод'!J15="Включена",'Ввод'!I15&gt;'Ввод'!H15),"ОТм больше ЭМ","Арифметика рассчитана")))</f>
        <v/>
      </c>
    </row>
    <row r="31" ht="40" customHeight="1" spans="1:11" x14ac:dyDescent="0.25">
      <c r="A31" s="2" t="str">
        <f>IF('Ввод'!A16="","",5)</f>
        <v/>
      </c>
      <c r="B31" s="2" t="str">
        <f>IF('Ввод'!A16="","",'Ввод'!A16)</f>
        <v/>
      </c>
      <c r="C31" s="11" t="str">
        <f>IF(K31&lt;&gt;"Арифметика рассчитана","",ROUND('Ввод'!G16+'Ввод'!H16+'Ввод'!K16+'Ввод'!L16+IF('Ввод'!J16="Включена",0,'Ввод'!I16),2))</f>
        <v/>
      </c>
      <c r="D31" s="11" t="str">
        <f>IF(K31&lt;&gt;"Арифметика рассчитана","",ROUND('Ввод'!G16+'Ввод'!I16,2))</f>
        <v/>
      </c>
      <c r="E31" s="11" t="str">
        <f>IF(K31&lt;&gt;"Арифметика рассчитана","",ROUND(D31*'Ввод'!M16/100,2))</f>
        <v/>
      </c>
      <c r="F31" s="11" t="str">
        <f>IF(K31&lt;&gt;"Арифметика рассчитана","",ROUND(D31*'Ввод'!N16/100,2))</f>
        <v/>
      </c>
      <c r="G31" s="11" t="str">
        <f>IF(K31&lt;&gt;"Арифметика рассчитана","",ROUND(C31+E31+F31,2))</f>
        <v/>
      </c>
      <c r="H31" s="11" t="str">
        <f>IF(OR('Ввод'!A16="",'Ввод'!O16=""),"",'Ввод'!O16)</f>
        <v/>
      </c>
      <c r="I31" s="11" t="str">
        <f>IF(OR(K31&lt;&gt;"Арифметика рассчитана",H31=""),"",ROUND(H31-G31,2))</f>
        <v/>
      </c>
      <c r="J31" s="11" t="str">
        <f>IF(K31&lt;&gt;"Арифметика рассчитана","",IF('Ввод'!J16="Включена",0,'Ввод'!I16))</f>
        <v/>
      </c>
      <c r="K31" s="1" t="str">
        <f>IF('Ввод'!A16="","",IF(OR('Ввод'!B16="",'Ввод'!C16="",COUNT('Ввод'!D16:E16,'Ввод'!G16:I16,'Ввод'!K16:N16)&lt;&gt;9,'Ввод'!D16&lt;0,'Ввод'!E16&lt;=0,MIN('Ввод'!G16:I16,'Ввод'!K16:N16)&lt;0,AND('Ввод'!J16&lt;&gt;"Включена",'Ввод'!J16&lt;&gt;"Не включена")),"Проверьте исходные данные",IF(AND('Ввод'!J16="Включена",'Ввод'!I16&gt;'Ввод'!H16),"ОТм больше ЭМ","Арифметика рассчитана")))</f>
        <v/>
      </c>
    </row>
    <row r="32" ht="40" customHeight="1" spans="1:11" x14ac:dyDescent="0.25">
      <c r="A32" s="2" t="str">
        <f>IF('Ввод'!A17="","",6)</f>
        <v/>
      </c>
      <c r="B32" s="2" t="str">
        <f>IF('Ввод'!A17="","",'Ввод'!A17)</f>
        <v/>
      </c>
      <c r="C32" s="11" t="str">
        <f>IF(K32&lt;&gt;"Арифметика рассчитана","",ROUND('Ввод'!G17+'Ввод'!H17+'Ввод'!K17+'Ввод'!L17+IF('Ввод'!J17="Включена",0,'Ввод'!I17),2))</f>
        <v/>
      </c>
      <c r="D32" s="11" t="str">
        <f>IF(K32&lt;&gt;"Арифметика рассчитана","",ROUND('Ввод'!G17+'Ввод'!I17,2))</f>
        <v/>
      </c>
      <c r="E32" s="11" t="str">
        <f>IF(K32&lt;&gt;"Арифметика рассчитана","",ROUND(D32*'Ввод'!M17/100,2))</f>
        <v/>
      </c>
      <c r="F32" s="11" t="str">
        <f>IF(K32&lt;&gt;"Арифметика рассчитана","",ROUND(D32*'Ввод'!N17/100,2))</f>
        <v/>
      </c>
      <c r="G32" s="11" t="str">
        <f>IF(K32&lt;&gt;"Арифметика рассчитана","",ROUND(C32+E32+F32,2))</f>
        <v/>
      </c>
      <c r="H32" s="11" t="str">
        <f>IF(OR('Ввод'!A17="",'Ввод'!O17=""),"",'Ввод'!O17)</f>
        <v/>
      </c>
      <c r="I32" s="11" t="str">
        <f>IF(OR(K32&lt;&gt;"Арифметика рассчитана",H32=""),"",ROUND(H32-G32,2))</f>
        <v/>
      </c>
      <c r="J32" s="11" t="str">
        <f>IF(K32&lt;&gt;"Арифметика рассчитана","",IF('Ввод'!J17="Включена",0,'Ввод'!I17))</f>
        <v/>
      </c>
      <c r="K32" s="1" t="str">
        <f>IF('Ввод'!A17="","",IF(OR('Ввод'!B17="",'Ввод'!C17="",COUNT('Ввод'!D17:E17,'Ввод'!G17:I17,'Ввод'!K17:N17)&lt;&gt;9,'Ввод'!D17&lt;0,'Ввод'!E17&lt;=0,MIN('Ввод'!G17:I17,'Ввод'!K17:N17)&lt;0,AND('Ввод'!J17&lt;&gt;"Включена",'Ввод'!J17&lt;&gt;"Не включена")),"Проверьте исходные данные",IF(AND('Ввод'!J17="Включена",'Ввод'!I17&gt;'Ввод'!H17),"ОТм больше ЭМ","Арифметика рассчитана")))</f>
        <v/>
      </c>
    </row>
    <row r="33" ht="40" customHeight="1" spans="1:11" x14ac:dyDescent="0.25">
      <c r="A33" s="2" t="str">
        <f>IF('Ввод'!A18="","",7)</f>
        <v/>
      </c>
      <c r="B33" s="2" t="str">
        <f>IF('Ввод'!A18="","",'Ввод'!A18)</f>
        <v/>
      </c>
      <c r="C33" s="11" t="str">
        <f>IF(K33&lt;&gt;"Арифметика рассчитана","",ROUND('Ввод'!G18+'Ввод'!H18+'Ввод'!K18+'Ввод'!L18+IF('Ввод'!J18="Включена",0,'Ввод'!I18),2))</f>
        <v/>
      </c>
      <c r="D33" s="11" t="str">
        <f>IF(K33&lt;&gt;"Арифметика рассчитана","",ROUND('Ввод'!G18+'Ввод'!I18,2))</f>
        <v/>
      </c>
      <c r="E33" s="11" t="str">
        <f>IF(K33&lt;&gt;"Арифметика рассчитана","",ROUND(D33*'Ввод'!M18/100,2))</f>
        <v/>
      </c>
      <c r="F33" s="11" t="str">
        <f>IF(K33&lt;&gt;"Арифметика рассчитана","",ROUND(D33*'Ввод'!N18/100,2))</f>
        <v/>
      </c>
      <c r="G33" s="11" t="str">
        <f>IF(K33&lt;&gt;"Арифметика рассчитана","",ROUND(C33+E33+F33,2))</f>
        <v/>
      </c>
      <c r="H33" s="11" t="str">
        <f>IF(OR('Ввод'!A18="",'Ввод'!O18=""),"",'Ввод'!O18)</f>
        <v/>
      </c>
      <c r="I33" s="11" t="str">
        <f>IF(OR(K33&lt;&gt;"Арифметика рассчитана",H33=""),"",ROUND(H33-G33,2))</f>
        <v/>
      </c>
      <c r="J33" s="11" t="str">
        <f>IF(K33&lt;&gt;"Арифметика рассчитана","",IF('Ввод'!J18="Включена",0,'Ввод'!I18))</f>
        <v/>
      </c>
      <c r="K33" s="1" t="str">
        <f>IF('Ввод'!A18="","",IF(OR('Ввод'!B18="",'Ввод'!C18="",COUNT('Ввод'!D18:E18,'Ввод'!G18:I18,'Ввод'!K18:N18)&lt;&gt;9,'Ввод'!D18&lt;0,'Ввод'!E18&lt;=0,MIN('Ввод'!G18:I18,'Ввод'!K18:N18)&lt;0,AND('Ввод'!J18&lt;&gt;"Включена",'Ввод'!J18&lt;&gt;"Не включена")),"Проверьте исходные данные",IF(AND('Ввод'!J18="Включена",'Ввод'!I18&gt;'Ввод'!H18),"ОТм больше ЭМ","Арифметика рассчитана")))</f>
        <v/>
      </c>
    </row>
    <row r="34" ht="40" customHeight="1" spans="1:11" x14ac:dyDescent="0.25">
      <c r="A34" s="2" t="str">
        <f>IF('Ввод'!A19="","",8)</f>
        <v/>
      </c>
      <c r="B34" s="2" t="str">
        <f>IF('Ввод'!A19="","",'Ввод'!A19)</f>
        <v/>
      </c>
      <c r="C34" s="11" t="str">
        <f>IF(K34&lt;&gt;"Арифметика рассчитана","",ROUND('Ввод'!G19+'Ввод'!H19+'Ввод'!K19+'Ввод'!L19+IF('Ввод'!J19="Включена",0,'Ввод'!I19),2))</f>
        <v/>
      </c>
      <c r="D34" s="11" t="str">
        <f>IF(K34&lt;&gt;"Арифметика рассчитана","",ROUND('Ввод'!G19+'Ввод'!I19,2))</f>
        <v/>
      </c>
      <c r="E34" s="11" t="str">
        <f>IF(K34&lt;&gt;"Арифметика рассчитана","",ROUND(D34*'Ввод'!M19/100,2))</f>
        <v/>
      </c>
      <c r="F34" s="11" t="str">
        <f>IF(K34&lt;&gt;"Арифметика рассчитана","",ROUND(D34*'Ввод'!N19/100,2))</f>
        <v/>
      </c>
      <c r="G34" s="11" t="str">
        <f>IF(K34&lt;&gt;"Арифметика рассчитана","",ROUND(C34+E34+F34,2))</f>
        <v/>
      </c>
      <c r="H34" s="11" t="str">
        <f>IF(OR('Ввод'!A19="",'Ввод'!O19=""),"",'Ввод'!O19)</f>
        <v/>
      </c>
      <c r="I34" s="11" t="str">
        <f>IF(OR(K34&lt;&gt;"Арифметика рассчитана",H34=""),"",ROUND(H34-G34,2))</f>
        <v/>
      </c>
      <c r="J34" s="11" t="str">
        <f>IF(K34&lt;&gt;"Арифметика рассчитана","",IF('Ввод'!J19="Включена",0,'Ввод'!I19))</f>
        <v/>
      </c>
      <c r="K34" s="1" t="str">
        <f>IF('Ввод'!A19="","",IF(OR('Ввод'!B19="",'Ввод'!C19="",COUNT('Ввод'!D19:E19,'Ввод'!G19:I19,'Ввод'!K19:N19)&lt;&gt;9,'Ввод'!D19&lt;0,'Ввод'!E19&lt;=0,MIN('Ввод'!G19:I19,'Ввод'!K19:N19)&lt;0,AND('Ввод'!J19&lt;&gt;"Включена",'Ввод'!J19&lt;&gt;"Не включена")),"Проверьте исходные данные",IF(AND('Ввод'!J19="Включена",'Ввод'!I19&gt;'Ввод'!H19),"ОТм больше ЭМ","Арифметика рассчитана")))</f>
        <v/>
      </c>
    </row>
    <row r="35" ht="40" customHeight="1" spans="1:11" x14ac:dyDescent="0.25">
      <c r="A35" s="2" t="str">
        <f>IF('Ввод'!A20="","",9)</f>
        <v/>
      </c>
      <c r="B35" s="2" t="str">
        <f>IF('Ввод'!A20="","",'Ввод'!A20)</f>
        <v/>
      </c>
      <c r="C35" s="11" t="str">
        <f>IF(K35&lt;&gt;"Арифметика рассчитана","",ROUND('Ввод'!G20+'Ввод'!H20+'Ввод'!K20+'Ввод'!L20+IF('Ввод'!J20="Включена",0,'Ввод'!I20),2))</f>
        <v/>
      </c>
      <c r="D35" s="11" t="str">
        <f>IF(K35&lt;&gt;"Арифметика рассчитана","",ROUND('Ввод'!G20+'Ввод'!I20,2))</f>
        <v/>
      </c>
      <c r="E35" s="11" t="str">
        <f>IF(K35&lt;&gt;"Арифметика рассчитана","",ROUND(D35*'Ввод'!M20/100,2))</f>
        <v/>
      </c>
      <c r="F35" s="11" t="str">
        <f>IF(K35&lt;&gt;"Арифметика рассчитана","",ROUND(D35*'Ввод'!N20/100,2))</f>
        <v/>
      </c>
      <c r="G35" s="11" t="str">
        <f>IF(K35&lt;&gt;"Арифметика рассчитана","",ROUND(C35+E35+F35,2))</f>
        <v/>
      </c>
      <c r="H35" s="11" t="str">
        <f>IF(OR('Ввод'!A20="",'Ввод'!O20=""),"",'Ввод'!O20)</f>
        <v/>
      </c>
      <c r="I35" s="11" t="str">
        <f>IF(OR(K35&lt;&gt;"Арифметика рассчитана",H35=""),"",ROUND(H35-G35,2))</f>
        <v/>
      </c>
      <c r="J35" s="11" t="str">
        <f>IF(K35&lt;&gt;"Арифметика рассчитана","",IF('Ввод'!J20="Включена",0,'Ввод'!I20))</f>
        <v/>
      </c>
      <c r="K35" s="1" t="str">
        <f>IF('Ввод'!A20="","",IF(OR('Ввод'!B20="",'Ввод'!C20="",COUNT('Ввод'!D20:E20,'Ввод'!G20:I20,'Ввод'!K20:N20)&lt;&gt;9,'Ввод'!D20&lt;0,'Ввод'!E20&lt;=0,MIN('Ввод'!G20:I20,'Ввод'!K20:N20)&lt;0,AND('Ввод'!J20&lt;&gt;"Включена",'Ввод'!J20&lt;&gt;"Не включена")),"Проверьте исходные данные",IF(AND('Ввод'!J20="Включена",'Ввод'!I20&gt;'Ввод'!H20),"ОТм больше ЭМ","Арифметика рассчитана")))</f>
        <v/>
      </c>
    </row>
    <row r="36" ht="40" customHeight="1" spans="1:11" x14ac:dyDescent="0.25">
      <c r="A36" s="2" t="str">
        <f>IF('Ввод'!A21="","",10)</f>
        <v/>
      </c>
      <c r="B36" s="2" t="str">
        <f>IF('Ввод'!A21="","",'Ввод'!A21)</f>
        <v/>
      </c>
      <c r="C36" s="11" t="str">
        <f>IF(K36&lt;&gt;"Арифметика рассчитана","",ROUND('Ввод'!G21+'Ввод'!H21+'Ввод'!K21+'Ввод'!L21+IF('Ввод'!J21="Включена",0,'Ввод'!I21),2))</f>
        <v/>
      </c>
      <c r="D36" s="11" t="str">
        <f>IF(K36&lt;&gt;"Арифметика рассчитана","",ROUND('Ввод'!G21+'Ввод'!I21,2))</f>
        <v/>
      </c>
      <c r="E36" s="11" t="str">
        <f>IF(K36&lt;&gt;"Арифметика рассчитана","",ROUND(D36*'Ввод'!M21/100,2))</f>
        <v/>
      </c>
      <c r="F36" s="11" t="str">
        <f>IF(K36&lt;&gt;"Арифметика рассчитана","",ROUND(D36*'Ввод'!N21/100,2))</f>
        <v/>
      </c>
      <c r="G36" s="11" t="str">
        <f>IF(K36&lt;&gt;"Арифметика рассчитана","",ROUND(C36+E36+F36,2))</f>
        <v/>
      </c>
      <c r="H36" s="11" t="str">
        <f>IF(OR('Ввод'!A21="",'Ввод'!O21=""),"",'Ввод'!O21)</f>
        <v/>
      </c>
      <c r="I36" s="11" t="str">
        <f>IF(OR(K36&lt;&gt;"Арифметика рассчитана",H36=""),"",ROUND(H36-G36,2))</f>
        <v/>
      </c>
      <c r="J36" s="11" t="str">
        <f>IF(K36&lt;&gt;"Арифметика рассчитана","",IF('Ввод'!J21="Включена",0,'Ввод'!I21))</f>
        <v/>
      </c>
      <c r="K36" s="1" t="str">
        <f>IF('Ввод'!A21="","",IF(OR('Ввод'!B21="",'Ввод'!C21="",COUNT('Ввод'!D21:E21,'Ввод'!G21:I21,'Ввод'!K21:N21)&lt;&gt;9,'Ввод'!D21&lt;0,'Ввод'!E21&lt;=0,MIN('Ввод'!G21:I21,'Ввод'!K21:N21)&lt;0,AND('Ввод'!J21&lt;&gt;"Включена",'Ввод'!J21&lt;&gt;"Не включена")),"Проверьте исходные данные",IF(AND('Ввод'!J21="Включена",'Ввод'!I21&gt;'Ввод'!H21),"ОТм больше ЭМ","Арифметика рассчитана")))</f>
        <v/>
      </c>
    </row>
    <row r="37" ht="40" customHeight="1" spans="1:11" x14ac:dyDescent="0.25">
      <c r="A37" s="2" t="str">
        <f>IF('Ввод'!A22="","",11)</f>
        <v/>
      </c>
      <c r="B37" s="2" t="str">
        <f>IF('Ввод'!A22="","",'Ввод'!A22)</f>
        <v/>
      </c>
      <c r="C37" s="11" t="str">
        <f>IF(K37&lt;&gt;"Арифметика рассчитана","",ROUND('Ввод'!G22+'Ввод'!H22+'Ввод'!K22+'Ввод'!L22+IF('Ввод'!J22="Включена",0,'Ввод'!I22),2))</f>
        <v/>
      </c>
      <c r="D37" s="11" t="str">
        <f>IF(K37&lt;&gt;"Арифметика рассчитана","",ROUND('Ввод'!G22+'Ввод'!I22,2))</f>
        <v/>
      </c>
      <c r="E37" s="11" t="str">
        <f>IF(K37&lt;&gt;"Арифметика рассчитана","",ROUND(D37*'Ввод'!M22/100,2))</f>
        <v/>
      </c>
      <c r="F37" s="11" t="str">
        <f>IF(K37&lt;&gt;"Арифметика рассчитана","",ROUND(D37*'Ввод'!N22/100,2))</f>
        <v/>
      </c>
      <c r="G37" s="11" t="str">
        <f>IF(K37&lt;&gt;"Арифметика рассчитана","",ROUND(C37+E37+F37,2))</f>
        <v/>
      </c>
      <c r="H37" s="11" t="str">
        <f>IF(OR('Ввод'!A22="",'Ввод'!O22=""),"",'Ввод'!O22)</f>
        <v/>
      </c>
      <c r="I37" s="11" t="str">
        <f>IF(OR(K37&lt;&gt;"Арифметика рассчитана",H37=""),"",ROUND(H37-G37,2))</f>
        <v/>
      </c>
      <c r="J37" s="11" t="str">
        <f>IF(K37&lt;&gt;"Арифметика рассчитана","",IF('Ввод'!J22="Включена",0,'Ввод'!I22))</f>
        <v/>
      </c>
      <c r="K37" s="1" t="str">
        <f>IF('Ввод'!A22="","",IF(OR('Ввод'!B22="",'Ввод'!C22="",COUNT('Ввод'!D22:E22,'Ввод'!G22:I22,'Ввод'!K22:N22)&lt;&gt;9,'Ввод'!D22&lt;0,'Ввод'!E22&lt;=0,MIN('Ввод'!G22:I22,'Ввод'!K22:N22)&lt;0,AND('Ввод'!J22&lt;&gt;"Включена",'Ввод'!J22&lt;&gt;"Не включена")),"Проверьте исходные данные",IF(AND('Ввод'!J22="Включена",'Ввод'!I22&gt;'Ввод'!H22),"ОТм больше ЭМ","Арифметика рассчитана")))</f>
        <v/>
      </c>
    </row>
    <row r="38" ht="40" customHeight="1" spans="1:11" x14ac:dyDescent="0.25">
      <c r="A38" s="2" t="str">
        <f>IF('Ввод'!A23="","",12)</f>
        <v/>
      </c>
      <c r="B38" s="2" t="str">
        <f>IF('Ввод'!A23="","",'Ввод'!A23)</f>
        <v/>
      </c>
      <c r="C38" s="11" t="str">
        <f>IF(K38&lt;&gt;"Арифметика рассчитана","",ROUND('Ввод'!G23+'Ввод'!H23+'Ввод'!K23+'Ввод'!L23+IF('Ввод'!J23="Включена",0,'Ввод'!I23),2))</f>
        <v/>
      </c>
      <c r="D38" s="11" t="str">
        <f>IF(K38&lt;&gt;"Арифметика рассчитана","",ROUND('Ввод'!G23+'Ввод'!I23,2))</f>
        <v/>
      </c>
      <c r="E38" s="11" t="str">
        <f>IF(K38&lt;&gt;"Арифметика рассчитана","",ROUND(D38*'Ввод'!M23/100,2))</f>
        <v/>
      </c>
      <c r="F38" s="11" t="str">
        <f>IF(K38&lt;&gt;"Арифметика рассчитана","",ROUND(D38*'Ввод'!N23/100,2))</f>
        <v/>
      </c>
      <c r="G38" s="11" t="str">
        <f>IF(K38&lt;&gt;"Арифметика рассчитана","",ROUND(C38+E38+F38,2))</f>
        <v/>
      </c>
      <c r="H38" s="11" t="str">
        <f>IF(OR('Ввод'!A23="",'Ввод'!O23=""),"",'Ввод'!O23)</f>
        <v/>
      </c>
      <c r="I38" s="11" t="str">
        <f>IF(OR(K38&lt;&gt;"Арифметика рассчитана",H38=""),"",ROUND(H38-G38,2))</f>
        <v/>
      </c>
      <c r="J38" s="11" t="str">
        <f>IF(K38&lt;&gt;"Арифметика рассчитана","",IF('Ввод'!J23="Включена",0,'Ввод'!I23))</f>
        <v/>
      </c>
      <c r="K38" s="1" t="str">
        <f>IF('Ввод'!A23="","",IF(OR('Ввод'!B23="",'Ввод'!C23="",COUNT('Ввод'!D23:E23,'Ввод'!G23:I23,'Ввод'!K23:N23)&lt;&gt;9,'Ввод'!D23&lt;0,'Ввод'!E23&lt;=0,MIN('Ввод'!G23:I23,'Ввод'!K23:N23)&lt;0,AND('Ввод'!J23&lt;&gt;"Включена",'Ввод'!J23&lt;&gt;"Не включена")),"Проверьте исходные данные",IF(AND('Ввод'!J23="Включена",'Ввод'!I23&gt;'Ввод'!H23),"ОТм больше ЭМ","Арифметика рассчитана")))</f>
        <v/>
      </c>
    </row>
    <row r="39" ht="40" customHeight="1" spans="1:11" x14ac:dyDescent="0.25">
      <c r="A39" s="2" t="str">
        <f>IF('Ввод'!A24="","",13)</f>
        <v/>
      </c>
      <c r="B39" s="2" t="str">
        <f>IF('Ввод'!A24="","",'Ввод'!A24)</f>
        <v/>
      </c>
      <c r="C39" s="11" t="str">
        <f>IF(K39&lt;&gt;"Арифметика рассчитана","",ROUND('Ввод'!G24+'Ввод'!H24+'Ввод'!K24+'Ввод'!L24+IF('Ввод'!J24="Включена",0,'Ввод'!I24),2))</f>
        <v/>
      </c>
      <c r="D39" s="11" t="str">
        <f>IF(K39&lt;&gt;"Арифметика рассчитана","",ROUND('Ввод'!G24+'Ввод'!I24,2))</f>
        <v/>
      </c>
      <c r="E39" s="11" t="str">
        <f>IF(K39&lt;&gt;"Арифметика рассчитана","",ROUND(D39*'Ввод'!M24/100,2))</f>
        <v/>
      </c>
      <c r="F39" s="11" t="str">
        <f>IF(K39&lt;&gt;"Арифметика рассчитана","",ROUND(D39*'Ввод'!N24/100,2))</f>
        <v/>
      </c>
      <c r="G39" s="11" t="str">
        <f>IF(K39&lt;&gt;"Арифметика рассчитана","",ROUND(C39+E39+F39,2))</f>
        <v/>
      </c>
      <c r="H39" s="11" t="str">
        <f>IF(OR('Ввод'!A24="",'Ввод'!O24=""),"",'Ввод'!O24)</f>
        <v/>
      </c>
      <c r="I39" s="11" t="str">
        <f>IF(OR(K39&lt;&gt;"Арифметика рассчитана",H39=""),"",ROUND(H39-G39,2))</f>
        <v/>
      </c>
      <c r="J39" s="11" t="str">
        <f>IF(K39&lt;&gt;"Арифметика рассчитана","",IF('Ввод'!J24="Включена",0,'Ввод'!I24))</f>
        <v/>
      </c>
      <c r="K39" s="1" t="str">
        <f>IF('Ввод'!A24="","",IF(OR('Ввод'!B24="",'Ввод'!C24="",COUNT('Ввод'!D24:E24,'Ввод'!G24:I24,'Ввод'!K24:N24)&lt;&gt;9,'Ввод'!D24&lt;0,'Ввод'!E24&lt;=0,MIN('Ввод'!G24:I24,'Ввод'!K24:N24)&lt;0,AND('Ввод'!J24&lt;&gt;"Включена",'Ввод'!J24&lt;&gt;"Не включена")),"Проверьте исходные данные",IF(AND('Ввод'!J24="Включена",'Ввод'!I24&gt;'Ввод'!H24),"ОТм больше ЭМ","Арифметика рассчитана")))</f>
        <v/>
      </c>
    </row>
    <row r="40" ht="40" customHeight="1" spans="1:11" x14ac:dyDescent="0.25">
      <c r="A40" s="2" t="str">
        <f>IF('Ввод'!A25="","",14)</f>
        <v/>
      </c>
      <c r="B40" s="2" t="str">
        <f>IF('Ввод'!A25="","",'Ввод'!A25)</f>
        <v/>
      </c>
      <c r="C40" s="11" t="str">
        <f>IF(K40&lt;&gt;"Арифметика рассчитана","",ROUND('Ввод'!G25+'Ввод'!H25+'Ввод'!K25+'Ввод'!L25+IF('Ввод'!J25="Включена",0,'Ввод'!I25),2))</f>
        <v/>
      </c>
      <c r="D40" s="11" t="str">
        <f>IF(K40&lt;&gt;"Арифметика рассчитана","",ROUND('Ввод'!G25+'Ввод'!I25,2))</f>
        <v/>
      </c>
      <c r="E40" s="11" t="str">
        <f>IF(K40&lt;&gt;"Арифметика рассчитана","",ROUND(D40*'Ввод'!M25/100,2))</f>
        <v/>
      </c>
      <c r="F40" s="11" t="str">
        <f>IF(K40&lt;&gt;"Арифметика рассчитана","",ROUND(D40*'Ввод'!N25/100,2))</f>
        <v/>
      </c>
      <c r="G40" s="11" t="str">
        <f>IF(K40&lt;&gt;"Арифметика рассчитана","",ROUND(C40+E40+F40,2))</f>
        <v/>
      </c>
      <c r="H40" s="11" t="str">
        <f>IF(OR('Ввод'!A25="",'Ввод'!O25=""),"",'Ввод'!O25)</f>
        <v/>
      </c>
      <c r="I40" s="11" t="str">
        <f>IF(OR(K40&lt;&gt;"Арифметика рассчитана",H40=""),"",ROUND(H40-G40,2))</f>
        <v/>
      </c>
      <c r="J40" s="11" t="str">
        <f>IF(K40&lt;&gt;"Арифметика рассчитана","",IF('Ввод'!J25="Включена",0,'Ввод'!I25))</f>
        <v/>
      </c>
      <c r="K40" s="1" t="str">
        <f>IF('Ввод'!A25="","",IF(OR('Ввод'!B25="",'Ввод'!C25="",COUNT('Ввод'!D25:E25,'Ввод'!G25:I25,'Ввод'!K25:N25)&lt;&gt;9,'Ввод'!D25&lt;0,'Ввод'!E25&lt;=0,MIN('Ввод'!G25:I25,'Ввод'!K25:N25)&lt;0,AND('Ввод'!J25&lt;&gt;"Включена",'Ввод'!J25&lt;&gt;"Не включена")),"Проверьте исходные данные",IF(AND('Ввод'!J25="Включена",'Ввод'!I25&gt;'Ввод'!H25),"ОТм больше ЭМ","Арифметика рассчитана")))</f>
        <v/>
      </c>
    </row>
    <row r="41" ht="40" customHeight="1" spans="1:11" x14ac:dyDescent="0.25">
      <c r="A41" s="2" t="str">
        <f>IF('Ввод'!A26="","",15)</f>
        <v/>
      </c>
      <c r="B41" s="2" t="str">
        <f>IF('Ввод'!A26="","",'Ввод'!A26)</f>
        <v/>
      </c>
      <c r="C41" s="11" t="str">
        <f>IF(K41&lt;&gt;"Арифметика рассчитана","",ROUND('Ввод'!G26+'Ввод'!H26+'Ввод'!K26+'Ввод'!L26+IF('Ввод'!J26="Включена",0,'Ввод'!I26),2))</f>
        <v/>
      </c>
      <c r="D41" s="11" t="str">
        <f>IF(K41&lt;&gt;"Арифметика рассчитана","",ROUND('Ввод'!G26+'Ввод'!I26,2))</f>
        <v/>
      </c>
      <c r="E41" s="11" t="str">
        <f>IF(K41&lt;&gt;"Арифметика рассчитана","",ROUND(D41*'Ввод'!M26/100,2))</f>
        <v/>
      </c>
      <c r="F41" s="11" t="str">
        <f>IF(K41&lt;&gt;"Арифметика рассчитана","",ROUND(D41*'Ввод'!N26/100,2))</f>
        <v/>
      </c>
      <c r="G41" s="11" t="str">
        <f>IF(K41&lt;&gt;"Арифметика рассчитана","",ROUND(C41+E41+F41,2))</f>
        <v/>
      </c>
      <c r="H41" s="11" t="str">
        <f>IF(OR('Ввод'!A26="",'Ввод'!O26=""),"",'Ввод'!O26)</f>
        <v/>
      </c>
      <c r="I41" s="11" t="str">
        <f>IF(OR(K41&lt;&gt;"Арифметика рассчитана",H41=""),"",ROUND(H41-G41,2))</f>
        <v/>
      </c>
      <c r="J41" s="11" t="str">
        <f>IF(K41&lt;&gt;"Арифметика рассчитана","",IF('Ввод'!J26="Включена",0,'Ввод'!I26))</f>
        <v/>
      </c>
      <c r="K41" s="1" t="str">
        <f>IF('Ввод'!A26="","",IF(OR('Ввод'!B26="",'Ввод'!C26="",COUNT('Ввод'!D26:E26,'Ввод'!G26:I26,'Ввод'!K26:N26)&lt;&gt;9,'Ввод'!D26&lt;0,'Ввод'!E26&lt;=0,MIN('Ввод'!G26:I26,'Ввод'!K26:N26)&lt;0,AND('Ввод'!J26&lt;&gt;"Включена",'Ввод'!J26&lt;&gt;"Не включена")),"Проверьте исходные данные",IF(AND('Ввод'!J26="Включена",'Ввод'!I26&gt;'Ввод'!H26),"ОТм больше ЭМ","Арифметика рассчитана")))</f>
        <v/>
      </c>
    </row>
    <row r="42" ht="40" customHeight="1" spans="1:11" x14ac:dyDescent="0.25">
      <c r="A42" s="2" t="str">
        <f>IF('Ввод'!A27="","",16)</f>
        <v/>
      </c>
      <c r="B42" s="2" t="str">
        <f>IF('Ввод'!A27="","",'Ввод'!A27)</f>
        <v/>
      </c>
      <c r="C42" s="11" t="str">
        <f>IF(K42&lt;&gt;"Арифметика рассчитана","",ROUND('Ввод'!G27+'Ввод'!H27+'Ввод'!K27+'Ввод'!L27+IF('Ввод'!J27="Включена",0,'Ввод'!I27),2))</f>
        <v/>
      </c>
      <c r="D42" s="11" t="str">
        <f>IF(K42&lt;&gt;"Арифметика рассчитана","",ROUND('Ввод'!G27+'Ввод'!I27,2))</f>
        <v/>
      </c>
      <c r="E42" s="11" t="str">
        <f>IF(K42&lt;&gt;"Арифметика рассчитана","",ROUND(D42*'Ввод'!M27/100,2))</f>
        <v/>
      </c>
      <c r="F42" s="11" t="str">
        <f>IF(K42&lt;&gt;"Арифметика рассчитана","",ROUND(D42*'Ввод'!N27/100,2))</f>
        <v/>
      </c>
      <c r="G42" s="11" t="str">
        <f>IF(K42&lt;&gt;"Арифметика рассчитана","",ROUND(C42+E42+F42,2))</f>
        <v/>
      </c>
      <c r="H42" s="11" t="str">
        <f>IF(OR('Ввод'!A27="",'Ввод'!O27=""),"",'Ввод'!O27)</f>
        <v/>
      </c>
      <c r="I42" s="11" t="str">
        <f>IF(OR(K42&lt;&gt;"Арифметика рассчитана",H42=""),"",ROUND(H42-G42,2))</f>
        <v/>
      </c>
      <c r="J42" s="11" t="str">
        <f>IF(K42&lt;&gt;"Арифметика рассчитана","",IF('Ввод'!J27="Включена",0,'Ввод'!I27))</f>
        <v/>
      </c>
      <c r="K42" s="1" t="str">
        <f>IF('Ввод'!A27="","",IF(OR('Ввод'!B27="",'Ввод'!C27="",COUNT('Ввод'!D27:E27,'Ввод'!G27:I27,'Ввод'!K27:N27)&lt;&gt;9,'Ввод'!D27&lt;0,'Ввод'!E27&lt;=0,MIN('Ввод'!G27:I27,'Ввод'!K27:N27)&lt;0,AND('Ввод'!J27&lt;&gt;"Включена",'Ввод'!J27&lt;&gt;"Не включена")),"Проверьте исходные данные",IF(AND('Ввод'!J27="Включена",'Ввод'!I27&gt;'Ввод'!H27),"ОТм больше ЭМ","Арифметика рассчитана")))</f>
        <v/>
      </c>
    </row>
    <row r="43" ht="40" customHeight="1" spans="1:11" x14ac:dyDescent="0.25">
      <c r="A43" s="2" t="str">
        <f>IF('Ввод'!A28="","",17)</f>
        <v/>
      </c>
      <c r="B43" s="2" t="str">
        <f>IF('Ввод'!A28="","",'Ввод'!A28)</f>
        <v/>
      </c>
      <c r="C43" s="11" t="str">
        <f>IF(K43&lt;&gt;"Арифметика рассчитана","",ROUND('Ввод'!G28+'Ввод'!H28+'Ввод'!K28+'Ввод'!L28+IF('Ввод'!J28="Включена",0,'Ввод'!I28),2))</f>
        <v/>
      </c>
      <c r="D43" s="11" t="str">
        <f>IF(K43&lt;&gt;"Арифметика рассчитана","",ROUND('Ввод'!G28+'Ввод'!I28,2))</f>
        <v/>
      </c>
      <c r="E43" s="11" t="str">
        <f>IF(K43&lt;&gt;"Арифметика рассчитана","",ROUND(D43*'Ввод'!M28/100,2))</f>
        <v/>
      </c>
      <c r="F43" s="11" t="str">
        <f>IF(K43&lt;&gt;"Арифметика рассчитана","",ROUND(D43*'Ввод'!N28/100,2))</f>
        <v/>
      </c>
      <c r="G43" s="11" t="str">
        <f>IF(K43&lt;&gt;"Арифметика рассчитана","",ROUND(C43+E43+F43,2))</f>
        <v/>
      </c>
      <c r="H43" s="11" t="str">
        <f>IF(OR('Ввод'!A28="",'Ввод'!O28=""),"",'Ввод'!O28)</f>
        <v/>
      </c>
      <c r="I43" s="11" t="str">
        <f>IF(OR(K43&lt;&gt;"Арифметика рассчитана",H43=""),"",ROUND(H43-G43,2))</f>
        <v/>
      </c>
      <c r="J43" s="11" t="str">
        <f>IF(K43&lt;&gt;"Арифметика рассчитана","",IF('Ввод'!J28="Включена",0,'Ввод'!I28))</f>
        <v/>
      </c>
      <c r="K43" s="1" t="str">
        <f>IF('Ввод'!A28="","",IF(OR('Ввод'!B28="",'Ввод'!C28="",COUNT('Ввод'!D28:E28,'Ввод'!G28:I28,'Ввод'!K28:N28)&lt;&gt;9,'Ввод'!D28&lt;0,'Ввод'!E28&lt;=0,MIN('Ввод'!G28:I28,'Ввод'!K28:N28)&lt;0,AND('Ввод'!J28&lt;&gt;"Включена",'Ввод'!J28&lt;&gt;"Не включена")),"Проверьте исходные данные",IF(AND('Ввод'!J28="Включена",'Ввод'!I28&gt;'Ввод'!H28),"ОТм больше ЭМ","Арифметика рассчитана")))</f>
        <v/>
      </c>
    </row>
    <row r="44" ht="40" customHeight="1" spans="1:11" x14ac:dyDescent="0.25">
      <c r="A44" s="2" t="str">
        <f>IF('Ввод'!A29="","",18)</f>
        <v/>
      </c>
      <c r="B44" s="2" t="str">
        <f>IF('Ввод'!A29="","",'Ввод'!A29)</f>
        <v/>
      </c>
      <c r="C44" s="11" t="str">
        <f>IF(K44&lt;&gt;"Арифметика рассчитана","",ROUND('Ввод'!G29+'Ввод'!H29+'Ввод'!K29+'Ввод'!L29+IF('Ввод'!J29="Включена",0,'Ввод'!I29),2))</f>
        <v/>
      </c>
      <c r="D44" s="11" t="str">
        <f>IF(K44&lt;&gt;"Арифметика рассчитана","",ROUND('Ввод'!G29+'Ввод'!I29,2))</f>
        <v/>
      </c>
      <c r="E44" s="11" t="str">
        <f>IF(K44&lt;&gt;"Арифметика рассчитана","",ROUND(D44*'Ввод'!M29/100,2))</f>
        <v/>
      </c>
      <c r="F44" s="11" t="str">
        <f>IF(K44&lt;&gt;"Арифметика рассчитана","",ROUND(D44*'Ввод'!N29/100,2))</f>
        <v/>
      </c>
      <c r="G44" s="11" t="str">
        <f>IF(K44&lt;&gt;"Арифметика рассчитана","",ROUND(C44+E44+F44,2))</f>
        <v/>
      </c>
      <c r="H44" s="11" t="str">
        <f>IF(OR('Ввод'!A29="",'Ввод'!O29=""),"",'Ввод'!O29)</f>
        <v/>
      </c>
      <c r="I44" s="11" t="str">
        <f>IF(OR(K44&lt;&gt;"Арифметика рассчитана",H44=""),"",ROUND(H44-G44,2))</f>
        <v/>
      </c>
      <c r="J44" s="11" t="str">
        <f>IF(K44&lt;&gt;"Арифметика рассчитана","",IF('Ввод'!J29="Включена",0,'Ввод'!I29))</f>
        <v/>
      </c>
      <c r="K44" s="1" t="str">
        <f>IF('Ввод'!A29="","",IF(OR('Ввод'!B29="",'Ввод'!C29="",COUNT('Ввод'!D29:E29,'Ввод'!G29:I29,'Ввод'!K29:N29)&lt;&gt;9,'Ввод'!D29&lt;0,'Ввод'!E29&lt;=0,MIN('Ввод'!G29:I29,'Ввод'!K29:N29)&lt;0,AND('Ввод'!J29&lt;&gt;"Включена",'Ввод'!J29&lt;&gt;"Не включена")),"Проверьте исходные данные",IF(AND('Ввод'!J29="Включена",'Ввод'!I29&gt;'Ввод'!H29),"ОТм больше ЭМ","Арифметика рассчитана")))</f>
        <v/>
      </c>
    </row>
    <row r="45" ht="40" customHeight="1" spans="1:11" x14ac:dyDescent="0.25">
      <c r="A45" s="2" t="str">
        <f>IF('Ввод'!A30="","",19)</f>
        <v/>
      </c>
      <c r="B45" s="2" t="str">
        <f>IF('Ввод'!A30="","",'Ввод'!A30)</f>
        <v/>
      </c>
      <c r="C45" s="11" t="str">
        <f>IF(K45&lt;&gt;"Арифметика рассчитана","",ROUND('Ввод'!G30+'Ввод'!H30+'Ввод'!K30+'Ввод'!L30+IF('Ввод'!J30="Включена",0,'Ввод'!I30),2))</f>
        <v/>
      </c>
      <c r="D45" s="11" t="str">
        <f>IF(K45&lt;&gt;"Арифметика рассчитана","",ROUND('Ввод'!G30+'Ввод'!I30,2))</f>
        <v/>
      </c>
      <c r="E45" s="11" t="str">
        <f>IF(K45&lt;&gt;"Арифметика рассчитана","",ROUND(D45*'Ввод'!M30/100,2))</f>
        <v/>
      </c>
      <c r="F45" s="11" t="str">
        <f>IF(K45&lt;&gt;"Арифметика рассчитана","",ROUND(D45*'Ввод'!N30/100,2))</f>
        <v/>
      </c>
      <c r="G45" s="11" t="str">
        <f>IF(K45&lt;&gt;"Арифметика рассчитана","",ROUND(C45+E45+F45,2))</f>
        <v/>
      </c>
      <c r="H45" s="11" t="str">
        <f>IF(OR('Ввод'!A30="",'Ввод'!O30=""),"",'Ввод'!O30)</f>
        <v/>
      </c>
      <c r="I45" s="11" t="str">
        <f>IF(OR(K45&lt;&gt;"Арифметика рассчитана",H45=""),"",ROUND(H45-G45,2))</f>
        <v/>
      </c>
      <c r="J45" s="11" t="str">
        <f>IF(K45&lt;&gt;"Арифметика рассчитана","",IF('Ввод'!J30="Включена",0,'Ввод'!I30))</f>
        <v/>
      </c>
      <c r="K45" s="1" t="str">
        <f>IF('Ввод'!A30="","",IF(OR('Ввод'!B30="",'Ввод'!C30="",COUNT('Ввод'!D30:E30,'Ввод'!G30:I30,'Ввод'!K30:N30)&lt;&gt;9,'Ввод'!D30&lt;0,'Ввод'!E30&lt;=0,MIN('Ввод'!G30:I30,'Ввод'!K30:N30)&lt;0,AND('Ввод'!J30&lt;&gt;"Включена",'Ввод'!J30&lt;&gt;"Не включена")),"Проверьте исходные данные",IF(AND('Ввод'!J30="Включена",'Ввод'!I30&gt;'Ввод'!H30),"ОТм больше ЭМ","Арифметика рассчитана")))</f>
        <v/>
      </c>
    </row>
    <row r="46" ht="40" customHeight="1" spans="1:11" x14ac:dyDescent="0.25">
      <c r="A46" s="2" t="str">
        <f>IF('Ввод'!A31="","",20)</f>
        <v/>
      </c>
      <c r="B46" s="2" t="str">
        <f>IF('Ввод'!A31="","",'Ввод'!A31)</f>
        <v/>
      </c>
      <c r="C46" s="11" t="str">
        <f>IF(K46&lt;&gt;"Арифметика рассчитана","",ROUND('Ввод'!G31+'Ввод'!H31+'Ввод'!K31+'Ввод'!L31+IF('Ввод'!J31="Включена",0,'Ввод'!I31),2))</f>
        <v/>
      </c>
      <c r="D46" s="11" t="str">
        <f>IF(K46&lt;&gt;"Арифметика рассчитана","",ROUND('Ввод'!G31+'Ввод'!I31,2))</f>
        <v/>
      </c>
      <c r="E46" s="11" t="str">
        <f>IF(K46&lt;&gt;"Арифметика рассчитана","",ROUND(D46*'Ввод'!M31/100,2))</f>
        <v/>
      </c>
      <c r="F46" s="11" t="str">
        <f>IF(K46&lt;&gt;"Арифметика рассчитана","",ROUND(D46*'Ввод'!N31/100,2))</f>
        <v/>
      </c>
      <c r="G46" s="11" t="str">
        <f>IF(K46&lt;&gt;"Арифметика рассчитана","",ROUND(C46+E46+F46,2))</f>
        <v/>
      </c>
      <c r="H46" s="11" t="str">
        <f>IF(OR('Ввод'!A31="",'Ввод'!O31=""),"",'Ввод'!O31)</f>
        <v/>
      </c>
      <c r="I46" s="11" t="str">
        <f>IF(OR(K46&lt;&gt;"Арифметика рассчитана",H46=""),"",ROUND(H46-G46,2))</f>
        <v/>
      </c>
      <c r="J46" s="11" t="str">
        <f>IF(K46&lt;&gt;"Арифметика рассчитана","",IF('Ввод'!J31="Включена",0,'Ввод'!I31))</f>
        <v/>
      </c>
      <c r="K46" s="1" t="str">
        <f>IF('Ввод'!A31="","",IF(OR('Ввод'!B31="",'Ввод'!C31="",COUNT('Ввод'!D31:E31,'Ввод'!G31:I31,'Ввод'!K31:N31)&lt;&gt;9,'Ввод'!D31&lt;0,'Ввод'!E31&lt;=0,MIN('Ввод'!G31:I31,'Ввод'!K31:N31)&lt;0,AND('Ввод'!J31&lt;&gt;"Включена",'Ввод'!J31&lt;&gt;"Не включена")),"Проверьте исходные данные",IF(AND('Ввод'!J31="Включена",'Ввод'!I31&gt;'Ввод'!H31),"ОТм больше ЭМ","Арифметика рассчитана")))</f>
        <v/>
      </c>
    </row>
    <row r="47" ht="48" customHeight="1" spans="2:11" x14ac:dyDescent="0.25">
      <c r="B47" s="2" t="s">
        <v>73</v>
      </c>
      <c r="C47" s="11" t="str">
        <f>IF(OR(COUNT(G27:G46)=0,COUNTIF(K27:K46,"Проверьте исходные данные")&gt;0,COUNTIF(K27:K46,"ОТм больше ЭМ")&gt;0),"",ROUND(SUM(C27:C46),2))</f>
        <v/>
      </c>
      <c r="D47" s="11" t="str">
        <f>IF(OR(COUNT(G27:G46)=0,COUNTIF(K27:K46,"Проверьте исходные данные")&gt;0,COUNTIF(K27:K46,"ОТм больше ЭМ")&gt;0),"",ROUND(SUM(D27:D46),2))</f>
        <v/>
      </c>
      <c r="E47" s="11" t="str">
        <f>IF(OR(COUNT(G27:G46)=0,COUNTIF(K27:K46,"Проверьте исходные данные")&gt;0,COUNTIF(K27:K46,"ОТм больше ЭМ")&gt;0),"",ROUND(SUM(E27:E46),2))</f>
        <v/>
      </c>
      <c r="F47" s="11" t="str">
        <f>IF(OR(COUNT(G27:G46)=0,COUNTIF(K27:K46,"Проверьте исходные данные")&gt;0,COUNTIF(K27:K46,"ОТм больше ЭМ")&gt;0),"",ROUND(SUM(F27:F46),2))</f>
        <v/>
      </c>
      <c r="G47" s="11" t="str">
        <f>IF(OR(COUNT(G27:G46)=0,COUNTIF(K27:K46,"Проверьте исходные данные")&gt;0,COUNTIF(K27:K46,"ОТм больше ЭМ")&gt;0),"",ROUND(SUM(G27:G46),2))</f>
        <v/>
      </c>
      <c r="H47" s="11" t="str">
        <f>IF(OR(OR(COUNT(G27:G46)=0,COUNTIF(K27:K46,"Проверьте исходные данные")&gt;0,COUNTIF(K27:K46,"ОТм больше ЭМ")&gt;0),COUNT(H27:H46)&lt;&gt;COUNT(G27:G46)),"",SUM(H27:H46))</f>
        <v/>
      </c>
      <c r="I47" s="11" t="str">
        <f>IF(OR(G47="",H47=""),"",ROUND(H47-G47,2))</f>
        <v/>
      </c>
      <c r="J47" s="11" t="str">
        <f>IF(OR(COUNT(G27:G46)=0,COUNTIF(K27:K46,"Проверьте исходные данные")&gt;0,COUNTIF(K27:K46,"ОТм больше ЭМ")&gt;0),"",ROUND(SUM(J27:J46),2))</f>
        <v/>
      </c>
      <c r="K47" s="1" t="str">
        <f>IF(OR(COUNT(G27:G46)=0,COUNTIF(K27:K46,"Проверьте исходные данные")&gt;0,COUNTIF(K27:K46,"ОТм больше ЭМ")&gt;0),"Заполните или исправьте исходные данные","Арифметика рассчитана; требуется проверка сметчика")</f>
        <v>Заполните или исправьте исходные данные</v>
      </c>
    </row>
  </sheetData>
  <mergeCells count="17">
    <mergeCell ref="A2:K2"/>
    <mergeCell ref="A4:K4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7:B17"/>
    <mergeCell ref="A18:B18"/>
    <mergeCell ref="A19:B19"/>
    <mergeCell ref="A21:B21"/>
    <mergeCell ref="A22:B22"/>
    <mergeCell ref="A24:K24"/>
  </mergeCells>
  <conditionalFormatting sqref="I27:I47">
    <cfRule type="expression" dxfId="0" priority="1">
      <formula>AND(ISNUMBER(I27),ABS(I27)&gt;0.01)</formula>
    </cfRule>
  </conditionalFormatting>
  <conditionalFormatting sqref="K27:K46">
    <cfRule type="expression" dxfId="1" priority="2">
      <formula>AND(K27&lt;&gt;"",K27&lt;&gt;"Арифметика рассчитана")</formula>
    </cfRule>
  </conditionalFormatting>
  <pageMargins left="0.25" right="0.25" top="0.4" bottom="0.4" header="0.2" footer="0.2"/>
  <pageSetup paperSize="9" orientation="landscape" fitToWidth="2" fitToHeight="0"/>
  <headerFooter>
    <oddFooter>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0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55" customWidth="1"/>
    <col min="3" max="3" width="60" customWidth="1"/>
  </cols>
  <sheetData>
    <row r="2" ht="30" customHeight="1" spans="1:3" x14ac:dyDescent="0.25">
      <c r="A2" s="1" t="s">
        <v>74</v>
      </c>
      <c r="B2" s="1"/>
      <c r="C2" s="1"/>
    </row>
    <row r="4" ht="58" customHeight="1" spans="1:3" x14ac:dyDescent="0.25">
      <c r="A4" s="4" t="s">
        <v>75</v>
      </c>
      <c r="B4" s="4" t="s">
        <v>76</v>
      </c>
      <c r="C4" s="4" t="s">
        <v>77</v>
      </c>
    </row>
    <row r="5" ht="44" customHeight="1" spans="1:3" x14ac:dyDescent="0.25">
      <c r="A5" s="1" t="s">
        <v>78</v>
      </c>
      <c r="B5" s="1" t="s">
        <v>79</v>
      </c>
      <c r="C5" s="1" t="s">
        <v>80</v>
      </c>
    </row>
    <row r="6" ht="44" customHeight="1" spans="1:3" x14ac:dyDescent="0.25">
      <c r="A6" s="1" t="s">
        <v>81</v>
      </c>
      <c r="B6" s="1" t="s">
        <v>82</v>
      </c>
      <c r="C6" s="1" t="s">
        <v>80</v>
      </c>
    </row>
    <row r="7" ht="44" customHeight="1" spans="1:3" x14ac:dyDescent="0.25">
      <c r="A7" s="1" t="s">
        <v>83</v>
      </c>
      <c r="B7" s="1" t="s">
        <v>84</v>
      </c>
      <c r="C7" s="1" t="s">
        <v>80</v>
      </c>
    </row>
    <row r="8" ht="44" customHeight="1" spans="1:3" x14ac:dyDescent="0.25">
      <c r="A8" s="1" t="s">
        <v>85</v>
      </c>
      <c r="B8" s="1" t="s">
        <v>86</v>
      </c>
      <c r="C8" s="1" t="s">
        <v>80</v>
      </c>
    </row>
    <row r="9" ht="44" customHeight="1" spans="1:3" x14ac:dyDescent="0.25">
      <c r="A9" s="1" t="s">
        <v>87</v>
      </c>
      <c r="B9" s="1" t="s">
        <v>88</v>
      </c>
      <c r="C9" s="1" t="s">
        <v>80</v>
      </c>
    </row>
    <row r="10" ht="44" customHeight="1" spans="1:3" x14ac:dyDescent="0.25">
      <c r="A10" s="1" t="s">
        <v>89</v>
      </c>
      <c r="B10" s="1" t="s">
        <v>90</v>
      </c>
      <c r="C10" s="1" t="s">
        <v>80</v>
      </c>
    </row>
    <row r="12" ht="44" customHeight="1" spans="1:3" x14ac:dyDescent="0.25">
      <c r="A12" s="1" t="s">
        <v>91</v>
      </c>
      <c r="B12" s="1"/>
      <c r="C12" s="1"/>
    </row>
    <row r="14" spans="1:1" x14ac:dyDescent="0.25">
      <c r="A14" s="2" t="s">
        <v>92</v>
      </c>
    </row>
    <row r="16" ht="44" customHeight="1" spans="1:3" x14ac:dyDescent="0.25">
      <c r="A16" s="1" t="s">
        <v>93</v>
      </c>
      <c r="B16" s="1"/>
      <c r="C16" s="1"/>
    </row>
    <row r="18" ht="44" customHeight="1" spans="1:3" x14ac:dyDescent="0.25">
      <c r="A18" s="1" t="s">
        <v>94</v>
      </c>
      <c r="B18" s="1"/>
      <c r="C18" s="1"/>
    </row>
    <row r="20" ht="40" customHeight="1" spans="1:3" x14ac:dyDescent="0.25">
      <c r="A20" s="1" t="s">
        <v>95</v>
      </c>
      <c r="B20" s="1"/>
      <c r="C20" s="1"/>
    </row>
  </sheetData>
  <mergeCells count="5">
    <mergeCell ref="A2:C2"/>
    <mergeCell ref="A12:C12"/>
    <mergeCell ref="A16:C16"/>
    <mergeCell ref="A18:C18"/>
    <mergeCell ref="A20:C20"/>
  </mergeCells>
  <hyperlinks>
    <hyperlink ref="C5" r:id="rId1"/>
    <hyperlink ref="C6" r:id="rId2"/>
    <hyperlink ref="C7" r:id="rId3"/>
    <hyperlink ref="C8" r:id="rId4"/>
    <hyperlink ref="C9" r:id="rId5"/>
    <hyperlink ref="C10" r:id="rId6"/>
    <hyperlink ref="A14" r:id="rId7"/>
  </hyperlinks>
  <pageMargins left="0.25" right="0.25" top="0.4" bottom="0.4" header="0.2" footer="0.2"/>
  <pageSetup paperSize="9" orientation="portrait" fitToWidth="1" fitToHeight="0"/>
  <headerFooter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Инструкция</vt:lpstr>
      <vt:lpstr>Ввод</vt:lpstr>
      <vt:lpstr>Итоги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2026-10-07T05:25:27Z</dcterms:modified>
</cp:coreProperties>
</file>