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'ВОР'!$A1:$G13</definedName>
    <definedName name="_xlnm.Print_Titles" localSheetId="0">'ВОР'!$6:$6</definedName>
    <definedName name="_xlnm.Print_Area" localSheetId="1">'Подбор'!$A1:$M10</definedName>
    <definedName name="_xlnm.Print_Titles" localSheetId="1">'Подбор'!$6:$6</definedName>
    <definedName name="_xlnm.Print_Area" localSheetId="2">'Ресурсы'!$A1:$H19</definedName>
    <definedName name="_xlnm.Print_Titles" localSheetId="2">'Ресурсы'!$6:$6</definedName>
    <definedName name="_xlnm.Print_Area" localSheetId="3">'Проверка'!$A1:$D19</definedName>
    <definedName name="_xlnm.Print_Titles" localSheetId="3">'Проверка'!$6:$6</definedName>
  </definedNames>
  <calcPr calcId="171027" fullCalcOnLoad="1"/>
</workbook>
</file>

<file path=xl/sharedStrings.xml><?xml version="1.0" encoding="utf-8"?>
<sst xmlns="http://schemas.openxmlformats.org/spreadsheetml/2006/main" count="151" uniqueCount="118">
  <si>
    <t>Демонтаж кровли: учебная ведомость</t>
  </si>
  <si>
    <t>Объект</t>
  </si>
  <si>
    <t>Хозяйственное здание, скатная крыша</t>
  </si>
  <si>
    <t>Основание</t>
  </si>
  <si>
    <t>Учебный пример, числа условные</t>
  </si>
  <si>
    <t>Укажите документ и дату обследования</t>
  </si>
  <si>
    <t>Составитель</t>
  </si>
  <si>
    <t>№</t>
  </si>
  <si>
    <t>Участок</t>
  </si>
  <si>
    <t>Работа</t>
  </si>
  <si>
    <t>Материал и технология</t>
  </si>
  <si>
    <t>Единица</t>
  </si>
  <si>
    <t>Объём</t>
  </si>
  <si>
    <t>Пояснение</t>
  </si>
  <si>
    <t>Участок 1</t>
  </si>
  <si>
    <t>Разборка волнистого шифера</t>
  </si>
  <si>
    <t>Волнистые хризотилцементные листы</t>
  </si>
  <si>
    <t>м²</t>
  </si>
  <si>
    <t>Самостоятельный объём; технология принята по норме</t>
  </si>
  <si>
    <t>Участок 2</t>
  </si>
  <si>
    <t>Разборка обрешётки</t>
  </si>
  <si>
    <t>Бруски с прозорами</t>
  </si>
  <si>
    <t>Участок 3</t>
  </si>
  <si>
    <t>Разборка теплоизоляции</t>
  </si>
  <si>
    <t>Минеральная вата толщиной 100 мм</t>
  </si>
  <si>
    <t>Участок 4</t>
  </si>
  <si>
    <t>Разборка мелких обделок</t>
  </si>
  <si>
    <t>Листовая сталь: отливы и свесы</t>
  </si>
  <si>
    <t>м</t>
  </si>
  <si>
    <t>Составил</t>
  </si>
  <si>
    <t/>
  </si>
  <si>
    <t>Проверил</t>
  </si>
  <si>
    <t>Дата</t>
  </si>
  <si>
    <t>Подбор норм к четырём строкам ВОР</t>
  </si>
  <si>
    <t>Кандидаты требуют проверки по материалу, технологии и документации.</t>
  </si>
  <si>
    <t>Текущие цены, НР и СП: задаются отдельно для расчёта стоимости.</t>
  </si>
  <si>
    <t>База</t>
  </si>
  <si>
    <t>Шифр</t>
  </si>
  <si>
    <t>Точное наименование</t>
  </si>
  <si>
    <t>Измеритель</t>
  </si>
  <si>
    <t>Единица ВОР</t>
  </si>
  <si>
    <t>Объём ВОР</t>
  </si>
  <si>
    <t>Делитель</t>
  </si>
  <si>
    <t>Количество</t>
  </si>
  <si>
    <t>Состав работ</t>
  </si>
  <si>
    <t>Довод выбора</t>
  </si>
  <si>
    <t>Источник</t>
  </si>
  <si>
    <t>Статус</t>
  </si>
  <si>
    <t>ГЭСН ФСНБ-2022</t>
  </si>
  <si>
    <t>46-04-008-04</t>
  </si>
  <si>
    <t>Разборка покрытий кровель: из волнистых и полуволнистых хризотилцементных листов</t>
  </si>
  <si>
    <t>100 м²</t>
  </si>
  <si>
    <t>Снятие материала покрытия.</t>
  </si>
  <si>
    <t>Волнистые листы, снятие материала покрытия</t>
  </si>
  <si>
    <t>ФСНБ-2022; https://smetrix.ru/spravochnik/gesn-2022/46-04-008/</t>
  </si>
  <si>
    <t>ГЭСНр ФСНБ-2022</t>
  </si>
  <si>
    <t>58-01-001-01</t>
  </si>
  <si>
    <t>Разборка деревянных элементов конструкций крыш: обрешетки из брусков с прозорами</t>
  </si>
  <si>
    <t>Разборка элементов конструкций с очисткой и укладкой материалов на стройплощадке.</t>
  </si>
  <si>
    <t>Самостоятельный деревянный элемент крыши</t>
  </si>
  <si>
    <t>ФСНБ-2022; https://smetrix.ru/spravochnik/gesnr-2022/58-01-001/</t>
  </si>
  <si>
    <t>58-01-017-02</t>
  </si>
  <si>
    <t>Разборка теплоизоляции на кровле из: ваты минеральной толщиной 100 мм</t>
  </si>
  <si>
    <t>Разборка теплоизоляции.</t>
  </si>
  <si>
    <t>Тип утеплителя и толщина 100 мм</t>
  </si>
  <si>
    <t>ФСНБ-2022; https://smetrix.ru/spravochnik/gesnr-2022/58-01-017/</t>
  </si>
  <si>
    <t>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</si>
  <si>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</si>
  <si>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</si>
  <si>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Разборка креплений. Разборка на элементы. Укладка на стройплощадке.</t>
  </si>
  <si>
    <t>Отдельные мелкие обделки, длина в метрах</t>
  </si>
  <si>
    <t>ФСНБ-2022; https://smetrix.ru/spravochnik/gesnr-2022/58-01-003/</t>
  </si>
  <si>
    <t>Нормативные ресурсы по объёмам ВОР</t>
  </si>
  <si>
    <t>Труд и время механизмов считаются отдельно. Денежный итог здесь не рассчитывается.</t>
  </si>
  <si>
    <t>Строка ВОР</t>
  </si>
  <si>
    <t>Шифр нормы</t>
  </si>
  <si>
    <t>Код ресурса</t>
  </si>
  <si>
    <t>Ресурс</t>
  </si>
  <si>
    <t>На измеритель</t>
  </si>
  <si>
    <t>Количество нормы</t>
  </si>
  <si>
    <t>На объём</t>
  </si>
  <si>
    <t>1-100-20</t>
  </si>
  <si>
    <t>Затраты труда рабочих (средний разряд работы 2,0)</t>
  </si>
  <si>
    <t>чел.-ч</t>
  </si>
  <si>
    <t>91.06.03-055</t>
  </si>
  <si>
    <t>Лебедки электрические тяговым усилием 19,62 кН (2 т)</t>
  </si>
  <si>
    <t>маш.-ч</t>
  </si>
  <si>
    <t>1-100-22</t>
  </si>
  <si>
    <t>Затраты труда рабочих (средний разряд работы 2,2)</t>
  </si>
  <si>
    <t>91.05.01-017</t>
  </si>
  <si>
    <t>Краны башенные, грузоподъемность 8 т</t>
  </si>
  <si>
    <t>1-100-17</t>
  </si>
  <si>
    <t>Затраты труда рабочих (средний разряд работы 1,7)</t>
  </si>
  <si>
    <t>91.06.03-060</t>
  </si>
  <si>
    <t>Лебедки электрические тяговым усилием до 5,79 кН (0,59 т)</t>
  </si>
  <si>
    <t>Затраты труда рабочих, чел.-ч</t>
  </si>
  <si>
    <t>Лебёдка 2 т, маш.-ч</t>
  </si>
  <si>
    <t>Башенный кран 8 т, маш.-ч</t>
  </si>
  <si>
    <t>Лебёдка 0,59 т, маш.-ч</t>
  </si>
  <si>
    <t>Проверка объёмов и состава работ</t>
  </si>
  <si>
    <t>Укажите подтверждение по каждому вопросу и источник исходных данных.</t>
  </si>
  <si>
    <t>Вопрос</t>
  </si>
  <si>
    <t>Ответ проверяющего</t>
  </si>
  <si>
    <t>Основание или источник</t>
  </si>
  <si>
    <t>Материал покрытия и технология снятия соответствуют выбранной норме?</t>
  </si>
  <si>
    <t>Объёмы самостоятельных элементов подтверждены по каждому участку?</t>
  </si>
  <si>
    <t>Проверено отсутствие повторной разборки внутри нормы смены на том же участке и объёме?</t>
  </si>
  <si>
    <t>Спуск и перемещение не повторяются в дополнительных строках?</t>
  </si>
  <si>
    <t>Условия доступа и предусмотренные механизмы подтверждены документацией?</t>
  </si>
  <si>
    <t>Данные для вывоза</t>
  </si>
  <si>
    <t>Значение</t>
  </si>
  <si>
    <t>Масса отходов</t>
  </si>
  <si>
    <t>т</t>
  </si>
  <si>
    <t>Расстояние вывоза</t>
  </si>
  <si>
    <t>км</t>
  </si>
  <si>
    <t>Способ обращения с отходами</t>
  </si>
  <si>
    <t>Регион и период расчёта стоимости</t>
  </si>
  <si>
    <t>Масса не вычисляется из площади автоматически. Стоимость рассчитывают после уточнения исходных данных.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</si>
</sst>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412B24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9"/>
      </patternFill>
    </fill>
    <fill>
      <patternFill patternType="solid">
        <fgColor rgb="FF412B2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2C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34" customWidth="1"/>
    <col min="4" max="4" width="42" customWidth="1"/>
    <col min="5" max="5" width="12" customWidth="1"/>
    <col min="6" max="6" width="14" customWidth="1"/>
    <col min="7" max="7" width="38" customWidth="1"/>
  </cols>
  <sheetData>
    <row r="2" ht="25" customHeight="1" spans="1:1" x14ac:dyDescent="0.25">
      <c r="A2" s="1" t="s">
        <v>0</v>
      </c>
    </row>
    <row r="3" spans="1:3" x14ac:dyDescent="0.25">
      <c r="A3" s="2" t="s">
        <v>1</v>
      </c>
      <c r="C3" s="3" t="s">
        <v>2</v>
      </c>
    </row>
    <row r="4" spans="1:7" x14ac:dyDescent="0.25">
      <c r="A4" s="2" t="s">
        <v>3</v>
      </c>
      <c r="C4" s="3" t="s">
        <v>4</v>
      </c>
      <c r="G4" s="2" t="s">
        <v>5</v>
      </c>
    </row>
    <row r="5" spans="1:3" x14ac:dyDescent="0.25">
      <c r="A5" s="2" t="s">
        <v>6</v>
      </c>
      <c r="C5" s="4"/>
    </row>
    <row r="6" ht="36" customHeight="1" spans="1:7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</row>
    <row r="7" ht="65" customHeight="1" spans="1:7" x14ac:dyDescent="0.25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8">
        <v>240</v>
      </c>
      <c r="G7" s="7" t="s">
        <v>18</v>
      </c>
    </row>
    <row r="8" ht="65" customHeight="1" spans="1:7" x14ac:dyDescent="0.25">
      <c r="A8" s="6">
        <v>2</v>
      </c>
      <c r="B8" s="7" t="s">
        <v>19</v>
      </c>
      <c r="C8" s="7" t="s">
        <v>20</v>
      </c>
      <c r="D8" s="7" t="s">
        <v>21</v>
      </c>
      <c r="E8" s="7" t="s">
        <v>17</v>
      </c>
      <c r="F8" s="8">
        <v>60</v>
      </c>
      <c r="G8" s="7" t="s">
        <v>18</v>
      </c>
    </row>
    <row r="9" ht="65" customHeight="1" spans="1:7" x14ac:dyDescent="0.25">
      <c r="A9" s="6">
        <v>3</v>
      </c>
      <c r="B9" s="7" t="s">
        <v>22</v>
      </c>
      <c r="C9" s="7" t="s">
        <v>23</v>
      </c>
      <c r="D9" s="7" t="s">
        <v>24</v>
      </c>
      <c r="E9" s="7" t="s">
        <v>17</v>
      </c>
      <c r="F9" s="8">
        <v>40</v>
      </c>
      <c r="G9" s="7" t="s">
        <v>18</v>
      </c>
    </row>
    <row r="10" ht="65" customHeight="1" spans="1:7" x14ac:dyDescent="0.25">
      <c r="A10" s="6">
        <v>4</v>
      </c>
      <c r="B10" s="7" t="s">
        <v>25</v>
      </c>
      <c r="C10" s="7" t="s">
        <v>26</v>
      </c>
      <c r="D10" s="7" t="s">
        <v>27</v>
      </c>
      <c r="E10" s="7" t="s">
        <v>28</v>
      </c>
      <c r="F10" s="8">
        <v>24</v>
      </c>
      <c r="G10" s="7" t="s">
        <v>18</v>
      </c>
    </row>
    <row r="12" ht="65" customHeight="1" spans="1:6" x14ac:dyDescent="0.25">
      <c r="A12" s="9" t="s">
        <v>29</v>
      </c>
      <c r="C12" s="9" t="s">
        <v>30</v>
      </c>
      <c r="D12" s="9" t="s">
        <v>31</v>
      </c>
      <c r="F12" s="9" t="s">
        <v>30</v>
      </c>
    </row>
    <row r="13" ht="65" customHeight="1" spans="1:3" x14ac:dyDescent="0.25">
      <c r="A13" s="9" t="s">
        <v>32</v>
      </c>
      <c r="C13" s="10"/>
    </row>
  </sheetData>
  <dataValidations count="4">
    <dataValidation type="list" allowBlank="1" showErrorMessage="1" errorTitle="Единица объёма" error="Выберите м² или м. Измеритель проверяется на листе Подбор." sqref="E10">
      <formula1>"м²,м"</formula1>
    </dataValidation>
    <dataValidation type="list" allowBlank="1" showErrorMessage="1" errorTitle="Единица объёма" error="Выберите м² или м. Измеритель проверяется на листе Подбор." sqref="E7:E10">
      <formula1>"м²,м"</formula1>
    </dataValidation>
    <dataValidation type="decimal" operator="greaterThanOrEqual" allowBlank="1" showErrorMessage="1" error="Объём должен быть неотрицательным числом." sqref="F10">
      <formula1>0</formula1>
    </dataValidation>
    <dataValidation type="decimal" operator="greaterThanOrEqual" allowBlank="1" showErrorMessage="1" error="Объём должен быть неотрицательным числом." sqref="F7:F10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19" customWidth="1"/>
    <col min="4" max="4" width="36" customWidth="1"/>
    <col min="5" max="5" width="12" customWidth="1"/>
    <col min="6" max="6" width="10" customWidth="1"/>
    <col min="7" max="7" width="12" customWidth="1"/>
    <col min="9" max="9" width="12" customWidth="1"/>
    <col min="10" max="10" width="35" customWidth="1"/>
    <col min="11" max="13" width="24" customWidth="1"/>
  </cols>
  <sheetData>
    <row r="2" ht="25" customHeight="1" spans="1:1" x14ac:dyDescent="0.25">
      <c r="A2" s="1" t="s">
        <v>33</v>
      </c>
    </row>
    <row r="3" spans="1:13" x14ac:dyDescent="0.25">
      <c r="A3" s="2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35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ht="36" customHeight="1" spans="1:13" x14ac:dyDescent="0.25">
      <c r="A6" s="5" t="s">
        <v>7</v>
      </c>
      <c r="B6" s="5" t="s">
        <v>36</v>
      </c>
      <c r="C6" s="5" t="s">
        <v>37</v>
      </c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5" t="s">
        <v>43</v>
      </c>
      <c r="J6" s="5" t="s">
        <v>44</v>
      </c>
      <c r="K6" s="5" t="s">
        <v>45</v>
      </c>
      <c r="L6" s="5" t="s">
        <v>46</v>
      </c>
      <c r="M6" s="5" t="s">
        <v>47</v>
      </c>
    </row>
    <row r="7" ht="110" customHeight="1" spans="1:13" x14ac:dyDescent="0.25">
      <c r="A7" s="6">
        <v>1</v>
      </c>
      <c r="B7" s="9" t="s">
        <v>48</v>
      </c>
      <c r="C7" s="9" t="s">
        <v>49</v>
      </c>
      <c r="D7" s="9" t="s">
        <v>50</v>
      </c>
      <c r="E7" s="9" t="s">
        <v>51</v>
      </c>
      <c r="F7" s="6" t="str">
        <f>IF('ВОР'!E7="","",'ВОР'!E7)</f>
        <v>м²</v>
      </c>
      <c r="G7" s="6">
        <f>IF('ВОР'!F7="","",'ВОР'!F7)</f>
        <v>240</v>
      </c>
      <c r="H7" s="6">
        <v>100</v>
      </c>
      <c r="I7" s="6">
        <f>IF(OR(F7="",G7=""),"",IF(F7&lt;&gt;"м²","Проверьте единицу",G7/H7))</f>
        <v>2.4</v>
      </c>
      <c r="J7" s="9" t="s">
        <v>52</v>
      </c>
      <c r="K7" s="9" t="s">
        <v>53</v>
      </c>
      <c r="L7" s="9" t="s">
        <v>54</v>
      </c>
      <c r="M7" s="6" t="str">
        <f>IF(OR(F7="",G7=""),"Заполните ВОР",IF(F7&lt;&gt;"м²","Проверьте единицу","Подобрано: проверьте"))</f>
        <v>Подобрано: проверьте</v>
      </c>
    </row>
    <row r="8" ht="110" customHeight="1" spans="1:13" x14ac:dyDescent="0.25">
      <c r="A8" s="6">
        <v>2</v>
      </c>
      <c r="B8" s="9" t="s">
        <v>55</v>
      </c>
      <c r="C8" s="9" t="s">
        <v>56</v>
      </c>
      <c r="D8" s="9" t="s">
        <v>57</v>
      </c>
      <c r="E8" s="9" t="s">
        <v>51</v>
      </c>
      <c r="F8" s="6" t="str">
        <f>IF('ВОР'!E8="","",'ВОР'!E8)</f>
        <v>м²</v>
      </c>
      <c r="G8" s="6">
        <f>IF('ВОР'!F8="","",'ВОР'!F8)</f>
        <v>60</v>
      </c>
      <c r="H8" s="6">
        <v>100</v>
      </c>
      <c r="I8" s="6">
        <f>IF(OR(F8="",G8=""),"",IF(F8&lt;&gt;"м²","Проверьте единицу",G8/H8))</f>
        <v>0.6</v>
      </c>
      <c r="J8" s="9" t="s">
        <v>58</v>
      </c>
      <c r="K8" s="9" t="s">
        <v>59</v>
      </c>
      <c r="L8" s="9" t="s">
        <v>60</v>
      </c>
      <c r="M8" s="6" t="str">
        <f>IF(OR(F8="",G8=""),"Заполните ВОР",IF(F8&lt;&gt;"м²","Проверьте единицу","Подобрано: проверьте"))</f>
        <v>Подобрано: проверьте</v>
      </c>
    </row>
    <row r="9" ht="110" customHeight="1" spans="1:13" x14ac:dyDescent="0.25">
      <c r="A9" s="6">
        <v>3</v>
      </c>
      <c r="B9" s="9" t="s">
        <v>55</v>
      </c>
      <c r="C9" s="9" t="s">
        <v>61</v>
      </c>
      <c r="D9" s="9" t="s">
        <v>62</v>
      </c>
      <c r="E9" s="9" t="s">
        <v>51</v>
      </c>
      <c r="F9" s="6" t="str">
        <f>IF('ВОР'!E9="","",'ВОР'!E9)</f>
        <v>м²</v>
      </c>
      <c r="G9" s="6">
        <f>IF('ВОР'!F9="","",'ВОР'!F9)</f>
        <v>40</v>
      </c>
      <c r="H9" s="6">
        <v>100</v>
      </c>
      <c r="I9" s="6">
        <f>IF(OR(F9="",G9=""),"",IF(F9&lt;&gt;"м²","Проверьте единицу",G9/H9))</f>
        <v>0.4</v>
      </c>
      <c r="J9" s="9" t="s">
        <v>63</v>
      </c>
      <c r="K9" s="9" t="s">
        <v>64</v>
      </c>
      <c r="L9" s="9" t="s">
        <v>65</v>
      </c>
      <c r="M9" s="6" t="str">
        <f>IF(OR(F9="",G9=""),"Заполните ВОР",IF(F9&lt;&gt;"м²","Проверьте единицу","Подобрано: проверьте"))</f>
        <v>Подобрано: проверьте</v>
      </c>
    </row>
    <row r="10" ht="110" customHeight="1" spans="1:13" x14ac:dyDescent="0.25">
      <c r="A10" s="6">
        <v>4</v>
      </c>
      <c r="B10" s="9" t="s">
        <v>55</v>
      </c>
      <c r="C10" s="9" t="s">
        <v>66</v>
      </c>
      <c r="D10" s="9" t="s">
        <v>67</v>
      </c>
      <c r="E10" s="9" t="s">
        <v>68</v>
      </c>
      <c r="F10" s="6" t="str">
        <f>IF('ВОР'!E10="","",'ВОР'!E10)</f>
        <v>м</v>
      </c>
      <c r="G10" s="6">
        <f>IF('ВОР'!F10="","",'ВОР'!F10)</f>
        <v>24</v>
      </c>
      <c r="H10" s="6">
        <v>100</v>
      </c>
      <c r="I10" s="6">
        <f>IF(OR(F10="",G10=""),"",IF(F10&lt;&gt;"м","Проверьте единицу",G10/H10))</f>
        <v>0.24</v>
      </c>
      <c r="J10" s="9" t="s">
        <v>69</v>
      </c>
      <c r="K10" s="9" t="s">
        <v>70</v>
      </c>
      <c r="L10" s="9" t="s">
        <v>71</v>
      </c>
      <c r="M10" s="6" t="str">
        <f>IF(OR(F10="",G10=""),"Заполните ВОР",IF(F10&lt;&gt;"м","Проверьте единицу","Подобрано: проверьте"))</f>
        <v>Подобрано: проверьте</v>
      </c>
    </row>
  </sheetData>
  <mergeCells count="2">
    <mergeCell ref="A3:M3"/>
    <mergeCell ref="A4:M4"/>
  </mergeCells>
  <pageMargins left="0.25" right="0.25" top="0.35" bottom="0.35" header="0.15" footer="0.15"/>
  <pageSetup paperSize="8" orientation="landscape" fitToWidth="1" fitToHeight="0"/>
  <headerFooter>
    <oddFooter>&amp;LСметрикс: рабочий лист&amp;C&amp;P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0" customWidth="1"/>
    <col min="4" max="4" width="65" customWidth="1"/>
    <col min="5" max="5" width="14" customWidth="1"/>
    <col min="6" max="6" width="17" customWidth="1"/>
    <col min="7" max="8" width="18" customWidth="1"/>
  </cols>
  <sheetData>
    <row r="2" ht="25" customHeight="1" spans="1:1" x14ac:dyDescent="0.25">
      <c r="A2" s="1" t="s">
        <v>72</v>
      </c>
    </row>
    <row r="3" spans="1:8" x14ac:dyDescent="0.25">
      <c r="A3" s="2" t="s">
        <v>73</v>
      </c>
      <c r="B3" s="2"/>
      <c r="C3" s="2"/>
      <c r="D3" s="2"/>
      <c r="E3" s="2"/>
      <c r="F3" s="2"/>
      <c r="G3" s="2"/>
      <c r="H3" s="2"/>
    </row>
    <row r="6" ht="36" customHeight="1" spans="1:8" x14ac:dyDescent="0.25">
      <c r="A6" s="5" t="s">
        <v>74</v>
      </c>
      <c r="B6" s="5" t="s">
        <v>75</v>
      </c>
      <c r="C6" s="5" t="s">
        <v>76</v>
      </c>
      <c r="D6" s="5" t="s">
        <v>77</v>
      </c>
      <c r="E6" s="5" t="s">
        <v>11</v>
      </c>
      <c r="F6" s="5" t="s">
        <v>78</v>
      </c>
      <c r="G6" s="5" t="s">
        <v>79</v>
      </c>
      <c r="H6" s="5" t="s">
        <v>80</v>
      </c>
    </row>
    <row r="7" ht="65" customHeight="1" spans="1:8" x14ac:dyDescent="0.25">
      <c r="A7" s="6">
        <v>1</v>
      </c>
      <c r="B7" s="9" t="s">
        <v>49</v>
      </c>
      <c r="C7" s="9" t="s">
        <v>81</v>
      </c>
      <c r="D7" s="9" t="s">
        <v>82</v>
      </c>
      <c r="E7" s="9" t="s">
        <v>83</v>
      </c>
      <c r="F7" s="6">
        <v>15.9</v>
      </c>
      <c r="G7" s="6">
        <f>IF(COUNT('Подбор'!I7)=1,'Подбор'!I7,"")</f>
        <v>2.4</v>
      </c>
      <c r="H7" s="6">
        <f>IF(G7="","",F7*G7)</f>
        <v>38.16</v>
      </c>
    </row>
    <row r="8" ht="65" customHeight="1" spans="1:8" x14ac:dyDescent="0.25">
      <c r="A8" s="6">
        <v>1</v>
      </c>
      <c r="B8" s="9" t="s">
        <v>49</v>
      </c>
      <c r="C8" s="9" t="s">
        <v>84</v>
      </c>
      <c r="D8" s="9" t="s">
        <v>85</v>
      </c>
      <c r="E8" s="9" t="s">
        <v>86</v>
      </c>
      <c r="F8" s="6">
        <v>4.6</v>
      </c>
      <c r="G8" s="6">
        <f>IF(COUNT('Подбор'!I7)=1,'Подбор'!I7,"")</f>
        <v>2.4</v>
      </c>
      <c r="H8" s="6">
        <f>IF(G8="","",F8*G8)</f>
        <v>11.04</v>
      </c>
    </row>
    <row r="9" ht="65" customHeight="1" spans="1:8" x14ac:dyDescent="0.25">
      <c r="A9" s="6">
        <v>2</v>
      </c>
      <c r="B9" s="9" t="s">
        <v>56</v>
      </c>
      <c r="C9" s="9" t="s">
        <v>87</v>
      </c>
      <c r="D9" s="9" t="s">
        <v>88</v>
      </c>
      <c r="E9" s="9" t="s">
        <v>83</v>
      </c>
      <c r="F9" s="6">
        <v>15.16</v>
      </c>
      <c r="G9" s="6">
        <f>IF(COUNT('Подбор'!I8)=1,'Подбор'!I8,"")</f>
        <v>0.6</v>
      </c>
      <c r="H9" s="6">
        <f>IF(G9="","",F9*G9)</f>
        <v>9.096</v>
      </c>
    </row>
    <row r="10" ht="65" customHeight="1" spans="1:8" x14ac:dyDescent="0.25">
      <c r="A10" s="6">
        <v>2</v>
      </c>
      <c r="B10" s="9" t="s">
        <v>56</v>
      </c>
      <c r="C10" s="9" t="s">
        <v>89</v>
      </c>
      <c r="D10" s="9" t="s">
        <v>90</v>
      </c>
      <c r="E10" s="9" t="s">
        <v>86</v>
      </c>
      <c r="F10" s="6">
        <v>0.46</v>
      </c>
      <c r="G10" s="6">
        <f>IF(COUNT('Подбор'!I8)=1,'Подбор'!I8,"")</f>
        <v>0.6</v>
      </c>
      <c r="H10" s="6">
        <f>IF(G10="","",F10*G10)</f>
        <v>0.276</v>
      </c>
    </row>
    <row r="11" ht="65" customHeight="1" spans="1:8" x14ac:dyDescent="0.25">
      <c r="A11" s="6">
        <v>3</v>
      </c>
      <c r="B11" s="9" t="s">
        <v>61</v>
      </c>
      <c r="C11" s="9" t="s">
        <v>91</v>
      </c>
      <c r="D11" s="9" t="s">
        <v>92</v>
      </c>
      <c r="E11" s="9" t="s">
        <v>83</v>
      </c>
      <c r="F11" s="6">
        <v>13.08</v>
      </c>
      <c r="G11" s="6">
        <f>IF(COUNT('Подбор'!I9)=1,'Подбор'!I9,"")</f>
        <v>0.4</v>
      </c>
      <c r="H11" s="6">
        <f>IF(G11="","",F11*G11)</f>
        <v>5.232</v>
      </c>
    </row>
    <row r="12" ht="65" customHeight="1" spans="1:8" x14ac:dyDescent="0.25">
      <c r="A12" s="6">
        <v>3</v>
      </c>
      <c r="B12" s="9" t="s">
        <v>61</v>
      </c>
      <c r="C12" s="9" t="s">
        <v>93</v>
      </c>
      <c r="D12" s="9" t="s">
        <v>94</v>
      </c>
      <c r="E12" s="9" t="s">
        <v>86</v>
      </c>
      <c r="F12" s="6">
        <v>1.11</v>
      </c>
      <c r="G12" s="6">
        <f>IF(COUNT('Подбор'!I9)=1,'Подбор'!I9,"")</f>
        <v>0.4</v>
      </c>
      <c r="H12" s="6">
        <f>IF(G12="","",F12*G12)</f>
        <v>0.44400000000000006</v>
      </c>
    </row>
    <row r="13" ht="65" customHeight="1" spans="1:8" x14ac:dyDescent="0.25">
      <c r="A13" s="6">
        <v>4</v>
      </c>
      <c r="B13" s="9" t="s">
        <v>66</v>
      </c>
      <c r="C13" s="9" t="s">
        <v>81</v>
      </c>
      <c r="D13" s="9" t="s">
        <v>82</v>
      </c>
      <c r="E13" s="9" t="s">
        <v>83</v>
      </c>
      <c r="F13" s="6">
        <v>9.1</v>
      </c>
      <c r="G13" s="6">
        <f>IF(COUNT('Подбор'!I10)=1,'Подбор'!I10,"")</f>
        <v>0.24</v>
      </c>
      <c r="H13" s="6">
        <f>IF(G13="","",F13*G13)</f>
        <v>2.1839999999999997</v>
      </c>
    </row>
    <row r="14" ht="65" customHeight="1" spans="1:8" x14ac:dyDescent="0.25">
      <c r="A14" s="6">
        <v>4</v>
      </c>
      <c r="B14" s="9" t="s">
        <v>66</v>
      </c>
      <c r="C14" s="9" t="s">
        <v>93</v>
      </c>
      <c r="D14" s="9" t="s">
        <v>94</v>
      </c>
      <c r="E14" s="9" t="s">
        <v>86</v>
      </c>
      <c r="F14" s="6">
        <v>0.12</v>
      </c>
      <c r="G14" s="6">
        <f>IF(COUNT('Подбор'!I10)=1,'Подбор'!I10,"")</f>
        <v>0.24</v>
      </c>
      <c r="H14" s="6">
        <f>IF(G14="","",F14*G14)</f>
        <v>0.0288</v>
      </c>
    </row>
    <row r="16" ht="65" customHeight="1" spans="4:8" x14ac:dyDescent="0.25">
      <c r="D16" s="9" t="s">
        <v>95</v>
      </c>
      <c r="H16" s="6">
        <f>IF(COUNT(H7,H9,H11,H13)=4,SUM(H7,H9,H11,H13),"Заполните ВОР")</f>
        <v>54.672</v>
      </c>
    </row>
    <row r="17" ht="65" customHeight="1" spans="4:8" x14ac:dyDescent="0.25">
      <c r="D17" s="9" t="s">
        <v>96</v>
      </c>
      <c r="H17" s="6">
        <f>IF(COUNT(H8)=1,SUM(H8),"Заполните ВОР")</f>
        <v>11.04</v>
      </c>
    </row>
    <row r="18" ht="65" customHeight="1" spans="4:8" x14ac:dyDescent="0.25">
      <c r="D18" s="9" t="s">
        <v>97</v>
      </c>
      <c r="H18" s="6">
        <f>IF(COUNT(H10)=1,SUM(H10),"Заполните ВОР")</f>
        <v>0.276</v>
      </c>
    </row>
    <row r="19" ht="65" customHeight="1" spans="4:8" x14ac:dyDescent="0.25">
      <c r="D19" s="9" t="s">
        <v>98</v>
      </c>
      <c r="H19" s="6">
        <f>IF(COUNT(H12,H14)=2,SUM(H12,H14),"Заполните ВОР")</f>
        <v>0.47280000000000005</v>
      </c>
    </row>
  </sheetData>
  <mergeCells count="1">
    <mergeCell ref="A3:H3"/>
  </mergeCell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5" customWidth="1"/>
    <col min="2" max="2" width="24" customWidth="1"/>
    <col min="3" max="3" width="32" customWidth="1"/>
    <col min="4" max="4" width="60" customWidth="1"/>
  </cols>
  <sheetData>
    <row r="2" ht="25" customHeight="1" spans="1:1" x14ac:dyDescent="0.25">
      <c r="A2" s="1" t="s">
        <v>99</v>
      </c>
    </row>
    <row r="3" spans="1:4" x14ac:dyDescent="0.25">
      <c r="A3" s="2" t="s">
        <v>100</v>
      </c>
      <c r="B3" s="2"/>
      <c r="C3" s="2"/>
      <c r="D3" s="2"/>
    </row>
    <row r="6" ht="36" customHeight="1" spans="1:4" x14ac:dyDescent="0.25">
      <c r="A6" s="5" t="s">
        <v>101</v>
      </c>
      <c r="B6" s="5" t="s">
        <v>102</v>
      </c>
      <c r="C6" s="5" t="s">
        <v>47</v>
      </c>
      <c r="D6" s="5" t="s">
        <v>103</v>
      </c>
    </row>
    <row r="7" ht="65" customHeight="1" spans="1:4" x14ac:dyDescent="0.25">
      <c r="A7" s="9" t="s">
        <v>104</v>
      </c>
      <c r="B7" s="4"/>
      <c r="C7" s="6" t="str">
        <f>IF(B7="","Проверьте",IF(B7="Нет","Требуется уточнение",IF(D7="","Укажите основание","Подтверждено")))</f>
        <v>Проверьте</v>
      </c>
      <c r="D7" s="4"/>
    </row>
    <row r="8" ht="65" customHeight="1" spans="1:4" x14ac:dyDescent="0.25">
      <c r="A8" s="9" t="s">
        <v>105</v>
      </c>
      <c r="B8" s="4"/>
      <c r="C8" s="6" t="str">
        <f>IF(B8="","Проверьте",IF(B8="Нет","Требуется уточнение",IF(D8="","Укажите основание","Подтверждено")))</f>
        <v>Проверьте</v>
      </c>
      <c r="D8" s="4"/>
    </row>
    <row r="9" ht="65" customHeight="1" spans="1:4" x14ac:dyDescent="0.25">
      <c r="A9" s="9" t="s">
        <v>106</v>
      </c>
      <c r="B9" s="4"/>
      <c r="C9" s="6" t="str">
        <f>IF(B9="","Проверьте",IF(B9="Нет","Требуется уточнение",IF(D9="","Укажите основание","Подтверждено")))</f>
        <v>Проверьте</v>
      </c>
      <c r="D9" s="4"/>
    </row>
    <row r="10" ht="65" customHeight="1" spans="1:4" x14ac:dyDescent="0.25">
      <c r="A10" s="9" t="s">
        <v>107</v>
      </c>
      <c r="B10" s="4"/>
      <c r="C10" s="6" t="str">
        <f>IF(B10="","Проверьте",IF(B10="Нет","Требуется уточнение",IF(D10="","Укажите основание","Подтверждено")))</f>
        <v>Проверьте</v>
      </c>
      <c r="D10" s="4"/>
    </row>
    <row r="11" ht="65" customHeight="1" spans="1:4" x14ac:dyDescent="0.25">
      <c r="A11" s="9" t="s">
        <v>108</v>
      </c>
      <c r="B11" s="4"/>
      <c r="C11" s="6" t="str">
        <f>IF(B11="","Проверьте",IF(B11="Нет","Требуется уточнение",IF(D11="","Укажите основание","Подтверждено")))</f>
        <v>Проверьте</v>
      </c>
      <c r="D11" s="4"/>
    </row>
    <row r="13" ht="65" customHeight="1" spans="1:4" x14ac:dyDescent="0.25">
      <c r="A13" s="9" t="s">
        <v>109</v>
      </c>
      <c r="B13" s="9" t="s">
        <v>110</v>
      </c>
      <c r="C13" s="9" t="s">
        <v>11</v>
      </c>
      <c r="D13" s="9" t="s">
        <v>46</v>
      </c>
    </row>
    <row r="14" ht="65" customHeight="1" spans="1:4" x14ac:dyDescent="0.25">
      <c r="A14" s="9" t="s">
        <v>111</v>
      </c>
      <c r="B14" s="4"/>
      <c r="C14" s="9" t="s">
        <v>112</v>
      </c>
      <c r="D14" s="4"/>
    </row>
    <row r="15" ht="65" customHeight="1" spans="1:4" x14ac:dyDescent="0.25">
      <c r="A15" s="9" t="s">
        <v>113</v>
      </c>
      <c r="B15" s="4"/>
      <c r="C15" s="9" t="s">
        <v>114</v>
      </c>
      <c r="D15" s="4"/>
    </row>
    <row r="16" ht="65" customHeight="1" spans="1:4" x14ac:dyDescent="0.25">
      <c r="A16" s="9" t="s">
        <v>115</v>
      </c>
      <c r="B16" s="4"/>
      <c r="D16" s="4"/>
    </row>
    <row r="18" ht="65" customHeight="1" spans="1:4" x14ac:dyDescent="0.25">
      <c r="A18" s="9" t="s">
        <v>116</v>
      </c>
      <c r="B18" s="4"/>
    </row>
    <row r="19" ht="65" customHeight="1" spans="1:4" x14ac:dyDescent="0.25">
      <c r="A19" s="9" t="s">
        <v>117</v>
      </c>
      <c r="B19" s="9"/>
      <c r="C19" s="9"/>
      <c r="D19" s="9"/>
    </row>
  </sheetData>
  <mergeCells count="2">
    <mergeCell ref="A3:D3"/>
    <mergeCell ref="A19:D19"/>
  </mergeCells>
  <dataValidations count="2">
    <dataValidation type="list" allowBlank="1" showErrorMessage="1" error="Выберите Да или Нет." sqref="B10:B11">
      <formula1>"Да,Нет"</formula1>
    </dataValidation>
    <dataValidation type="list" allowBlank="1" showErrorMessage="1" error="Выберите Да или Нет." sqref="B7:B11">
      <formula1>"Да,Нет"</formula1>
    </dataValidation>
  </dataValidation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2026-10-05T15:55:52Z</dcterms:modified>
</cp:coreProperties>
</file>